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proagriafi-my.sharepoint.com/personal/eeva_lahtinen_proagria_fi/Documents/Kyyveden valuma-aluetalkkari/Kyyveden valuma-alue/Raportointi/"/>
    </mc:Choice>
  </mc:AlternateContent>
  <xr:revisionPtr revIDLastSave="3285" documentId="11_AD4D4B9C664837EAC52650CF2C97C5AC683EDF1F" xr6:coauthVersionLast="47" xr6:coauthVersionMax="47" xr10:uidLastSave="{D0E241DA-B020-49A6-9B8B-9607C35A8CA8}"/>
  <bookViews>
    <workbookView minimized="1" xWindow="680" yWindow="680" windowWidth="17650" windowHeight="9620" activeTab="1" xr2:uid="{00000000-000D-0000-FFFF-FFFF00000000}"/>
  </bookViews>
  <sheets>
    <sheet name="Infotaulu" sheetId="11" r:id="rId1"/>
    <sheet name="Priorisointityökalu" sheetId="1" r:id="rId2"/>
    <sheet name="Priorisointityökalu esimerkki 1" sheetId="15" r:id="rId3"/>
    <sheet name="Priorisointityökalu esimerkki 2" sheetId="19" r:id="rId4"/>
    <sheet name="Täydennystiedot" sheetId="2" r:id="rId5"/>
    <sheet name="Vesienhoitoalue" sheetId="8" r:id="rId6"/>
    <sheet name="Pintavesien ek.log. riskinarvio" sheetId="3" r:id="rId7"/>
    <sheet name="Pöyry, kuormitusselvitys" sheetId="16" r:id="rId8"/>
    <sheet name="Valuma-aluejako" sheetId="4" r:id="rId9"/>
    <sheet name="Hyödyllisiä materiaaleja" sheetId="5" r:id="rId10"/>
    <sheet name="QGIS-ohjeita" sheetId="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2" i="1" l="1"/>
  <c r="H112" i="15"/>
  <c r="H112" i="19"/>
  <c r="H110" i="19"/>
  <c r="H110" i="15"/>
  <c r="H110" i="1"/>
  <c r="E45" i="1"/>
  <c r="H45" i="1"/>
  <c r="E9" i="1"/>
  <c r="H111" i="1"/>
  <c r="H109" i="1"/>
  <c r="H108" i="1"/>
  <c r="C80" i="19"/>
  <c r="C80" i="15"/>
  <c r="C67" i="15"/>
  <c r="C60" i="15"/>
  <c r="C46" i="15"/>
  <c r="C67" i="1"/>
  <c r="C60" i="1"/>
  <c r="C46" i="1"/>
  <c r="C39" i="19"/>
  <c r="C35" i="19"/>
  <c r="C30" i="19"/>
  <c r="C24" i="19"/>
  <c r="C9" i="19"/>
  <c r="C39" i="15"/>
  <c r="C35" i="15"/>
  <c r="C30" i="15"/>
  <c r="C24" i="15"/>
  <c r="C39" i="1"/>
  <c r="C35" i="1"/>
  <c r="C30" i="1"/>
  <c r="C24" i="1"/>
  <c r="C9" i="15"/>
  <c r="C9" i="1"/>
  <c r="B80" i="15"/>
  <c r="B80" i="19"/>
  <c r="H111" i="19"/>
  <c r="H109" i="19"/>
  <c r="H108" i="19"/>
  <c r="F103" i="15"/>
  <c r="H109" i="15"/>
  <c r="F103" i="1"/>
  <c r="F102" i="1"/>
  <c r="H108" i="15"/>
  <c r="F104" i="1"/>
  <c r="F104" i="15"/>
  <c r="F102" i="15"/>
  <c r="F104" i="19"/>
  <c r="F103" i="19"/>
  <c r="F102" i="19"/>
  <c r="E24" i="1"/>
  <c r="E8" i="1"/>
  <c r="E8" i="15"/>
  <c r="E8" i="19"/>
  <c r="E24" i="15"/>
  <c r="E24" i="19"/>
  <c r="E9" i="19"/>
  <c r="B78" i="1"/>
  <c r="E45" i="19" l="1"/>
  <c r="B79" i="19" s="1"/>
  <c r="B29" i="19"/>
  <c r="C67" i="19"/>
  <c r="C60" i="19"/>
  <c r="C46" i="19"/>
  <c r="H45" i="19"/>
  <c r="B78" i="19"/>
  <c r="H9" i="19"/>
  <c r="B77" i="19"/>
  <c r="H8" i="19"/>
  <c r="H111" i="15"/>
  <c r="H9" i="1"/>
  <c r="H8" i="1"/>
  <c r="B79" i="1"/>
  <c r="E45" i="15"/>
  <c r="B79" i="15" s="1"/>
  <c r="H45" i="15"/>
  <c r="H8" i="15"/>
  <c r="E9" i="15"/>
  <c r="B77" i="15" s="1"/>
  <c r="H9" i="15"/>
  <c r="B77" i="1"/>
  <c r="B80" i="1" s="1"/>
  <c r="B78" i="15"/>
  <c r="B102" i="19" l="1"/>
  <c r="D102" i="19" s="1"/>
  <c r="C8" i="19"/>
  <c r="B104" i="19"/>
  <c r="D104" i="19" s="1"/>
  <c r="C79" i="19"/>
  <c r="B103" i="19"/>
  <c r="C78" i="19"/>
  <c r="C77" i="19"/>
  <c r="B104" i="15"/>
  <c r="C79" i="15"/>
  <c r="C8" i="15"/>
  <c r="C78" i="15"/>
  <c r="B103" i="15"/>
  <c r="C79" i="1"/>
  <c r="C78" i="1"/>
  <c r="C77" i="1"/>
  <c r="C77" i="15"/>
  <c r="B102" i="15"/>
  <c r="D102" i="15" s="1"/>
  <c r="C80" i="1" l="1"/>
  <c r="I102" i="15"/>
  <c r="B105" i="15"/>
  <c r="I103" i="15"/>
  <c r="D103" i="15"/>
  <c r="D103" i="19"/>
  <c r="B105" i="19"/>
  <c r="I104" i="15"/>
  <c r="D104" i="15"/>
  <c r="I102" i="19"/>
  <c r="I104" i="19"/>
  <c r="I103" i="19"/>
  <c r="C103" i="19"/>
  <c r="C104" i="19"/>
  <c r="C102" i="19"/>
  <c r="C102" i="15"/>
  <c r="C104" i="15"/>
  <c r="C103" i="15"/>
  <c r="C105" i="19" l="1"/>
  <c r="C105" i="15"/>
  <c r="B103" i="1" l="1"/>
  <c r="B102" i="1"/>
  <c r="D102" i="1" l="1"/>
  <c r="I102" i="1"/>
  <c r="I103" i="1"/>
  <c r="D103" i="1"/>
  <c r="B104" i="1"/>
  <c r="B105" i="1" s="1"/>
  <c r="C8" i="1"/>
  <c r="D104" i="1" l="1"/>
  <c r="I104" i="1"/>
  <c r="C102" i="1"/>
  <c r="C105" i="1" s="1"/>
  <c r="C103" i="1"/>
  <c r="C10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Eeva Lahtinen</author>
  </authors>
  <commentList>
    <comment ref="B1" authorId="0" shapeId="0" xr:uid="{E8A399EF-5157-4F30-B604-58B8B777A979}">
      <text>
        <r>
          <rPr>
            <sz val="9"/>
            <color indexed="81"/>
            <rFont val="Tahoma"/>
            <family val="2"/>
          </rPr>
          <t xml:space="preserve">ks. Välilehti "Vesienhoitoalue"
</t>
        </r>
      </text>
    </comment>
    <comment ref="K1" authorId="0" shapeId="0" xr:uid="{B3C6F391-3507-44B8-B3BD-6CCD72C711B1}">
      <text>
        <r>
          <rPr>
            <b/>
            <sz val="9"/>
            <color indexed="81"/>
            <rFont val="Tahoma"/>
            <charset val="1"/>
          </rPr>
          <t>Tässä yläkulmassa on punainen kolmio</t>
        </r>
      </text>
    </comment>
    <comment ref="B10" authorId="0" shapeId="0" xr:uid="{DCF13748-F6BE-4161-8518-A14EA7B97629}">
      <text>
        <r>
          <rPr>
            <b/>
            <sz val="9"/>
            <color indexed="81"/>
            <rFont val="Tahoma"/>
            <family val="2"/>
          </rPr>
          <t>Lisää tähän kohtaan, mikä vesistö ja tarvittaessa vesistön osan nimi</t>
        </r>
      </text>
    </comment>
    <comment ref="B25" authorId="0" shapeId="0" xr:uid="{E3CEAD3D-F278-459E-B424-5F0BC14DE016}">
      <text>
        <r>
          <rPr>
            <b/>
            <sz val="9"/>
            <color indexed="81"/>
            <rFont val="Tahoma"/>
            <family val="2"/>
          </rPr>
          <t>Valuma-alueen kokoa on hyvä tarkastella rahoituksen näkökulmasta. Esimerkiksi Ruokaviraston kosteikkoinvestointiin saatava tuki lasketaan 1% mukaan. Eli vesiensuojelurakenteen koko saadaan laskemalla 1% valuma-alueesta ja pienin tukea saatavan kosteikon ala on 0,3 ha. (VnA 128/2023)</t>
        </r>
      </text>
    </comment>
    <comment ref="A26" authorId="0" shapeId="0" xr:uid="{5C4F6635-01FA-4D0F-837A-27F49AFB4D00}">
      <text>
        <r>
          <rPr>
            <sz val="9"/>
            <color indexed="81"/>
            <rFont val="Tahoma"/>
            <family val="2"/>
          </rPr>
          <t>Ks. välilehti "Hyödyllisiä materiaaleja" / Hyvä tietää metsien hoidosta</t>
        </r>
      </text>
    </comment>
    <comment ref="B26" authorId="0" shapeId="0" xr:uid="{24CBCF5C-3B88-4955-80FE-FA5FA250806E}">
      <text>
        <r>
          <rPr>
            <b/>
            <sz val="9"/>
            <color indexed="81"/>
            <rFont val="Tahoma"/>
            <charset val="1"/>
          </rPr>
          <t>Metsäalueille haettavissa tuissa kannattaa huomioida metsän pinta-alan prosenttien osuuksien edellytykset tuen saamiselle.</t>
        </r>
      </text>
    </comment>
    <comment ref="B27" authorId="0" shapeId="0" xr:uid="{70AFFDDA-6882-4592-B55C-F62E205B9A91}">
      <text>
        <r>
          <rPr>
            <sz val="9"/>
            <color indexed="81"/>
            <rFont val="Tahoma"/>
            <family val="2"/>
          </rPr>
          <t>Kivennäispitoiset metsät tarvitsevat yleensä typpeä kasvuun. Typpilannoituksen aiheuttama huuhtoumariski on suurin kahtena ensimmäisenä vuotena lannoituksen jälkeen.</t>
        </r>
      </text>
    </comment>
    <comment ref="B28" authorId="0" shapeId="0" xr:uid="{249C1394-16FE-473E-ABD2-A5C981FB1F30}">
      <text>
        <r>
          <rPr>
            <b/>
            <sz val="9"/>
            <color indexed="81"/>
            <rFont val="Tahoma"/>
            <charset val="1"/>
          </rPr>
          <t>Turvemaiden metsien ojituksen aiheuttama kiintoainekuormitus vesiin on merkittävimpiä metsätaloustoimenpiteiden aiheuttamia päästöjä. (Lähde: SYKE)</t>
        </r>
      </text>
    </comment>
    <comment ref="B29" authorId="0" shapeId="0" xr:uid="{EE1188FD-DE34-40BA-A884-8641FB980814}">
      <text>
        <r>
          <rPr>
            <b/>
            <sz val="9"/>
            <color indexed="81"/>
            <rFont val="Tahoma"/>
            <charset val="1"/>
          </rPr>
          <t>Ruokaviraston kosteikkoinvestointituen mukaan peltoa tulee olla väh. 10% valuma-alueesta. Joillakin kohteilla voidaan mahdollisesti hyväksyä alle 10%, jos muuten kriteerit täyttyvät. (VnA 128/2023)</t>
        </r>
      </text>
    </comment>
    <comment ref="B35" authorId="0" shapeId="0" xr:uid="{B35644F7-769E-4033-B523-52C791CE708E}">
      <text>
        <r>
          <rPr>
            <sz val="9"/>
            <color indexed="81"/>
            <rFont val="Tahoma"/>
            <family val="2"/>
          </rPr>
          <t>Tällä aineistolla verrataan veden virtausnopeutta ja jonka avulla arvioidaan huuhtoumariskiä</t>
        </r>
      </text>
    </comment>
    <comment ref="G38" authorId="0" shapeId="0" xr:uid="{49EA4083-045C-4745-A43E-A47095061ECE}">
      <text>
        <r>
          <rPr>
            <sz val="9"/>
            <color indexed="81"/>
            <rFont val="Tahoma"/>
            <family val="2"/>
          </rPr>
          <t xml:space="preserve">Virtausnopeuden arvio siten, että onko niitä määrältään paljon lähivaluma-alueella (keltaista, oranssia ja punaista; enimmäkseen keltaista ja oranssia). </t>
        </r>
      </text>
    </comment>
    <comment ref="A40" authorId="0" shapeId="0" xr:uid="{716FE6E7-789B-44CF-B101-2BE11B8894EB}">
      <text>
        <r>
          <rPr>
            <sz val="9"/>
            <color indexed="81"/>
            <rFont val="Tahoma"/>
            <family val="2"/>
          </rPr>
          <t>Välilehdeltä "QGIS-ohjeita" löytää vinkkejä tämän aineiston käyttämiseen paikkatieto-ohjelmassa.</t>
        </r>
      </text>
    </comment>
    <comment ref="A52" authorId="0" shapeId="0" xr:uid="{0FC78F97-300D-439C-BFF5-F7425DB898EC}">
      <text>
        <r>
          <rPr>
            <sz val="9"/>
            <color indexed="81"/>
            <rFont val="Tahoma"/>
            <family val="2"/>
          </rPr>
          <t>Vesiensuojelurakenne tai ennallistaminen voi vaikuttaa myönteisesti vaikutusalueella olevaan luonnonsuojelualueeseen. 
Asian voi varmistaa ELY-keskukselta tai Metsähallitukselta.
0 = ei vaikutusta vastausta voidaan hyödyntää myös siinä yhteydessä, mikäli rakenne haittaa luonnonsuojelualuetta.</t>
        </r>
      </text>
    </comment>
    <comment ref="A55" authorId="0" shapeId="0" xr:uid="{3AB4157E-ED04-4799-B967-EC172BFE5AA7}">
      <text>
        <r>
          <rPr>
            <b/>
            <sz val="9"/>
            <color indexed="81"/>
            <rFont val="Tahoma"/>
            <family val="2"/>
          </rPr>
          <t>*ks. Täydennystiedot kohta luvat ja ilmoitukset</t>
        </r>
      </text>
    </comment>
    <comment ref="A64" authorId="0" shapeId="0" xr:uid="{5A882FED-BF26-468E-BA2F-F2BAB5B9553C}">
      <text>
        <r>
          <rPr>
            <sz val="9"/>
            <color indexed="81"/>
            <rFont val="Tahoma"/>
            <family val="2"/>
          </rPr>
          <t>Monimuotoisuutta ovat:
- elinympäristön tarjoama suoja-, ravinto-, levähdyspaikka. 
- eliöiden lukumäärän vahvistaminen (kasvit, eläimet, hyönteiset jne.)</t>
        </r>
      </text>
    </comment>
    <comment ref="A69" authorId="0" shapeId="0" xr:uid="{A5A77FFF-7C0E-4078-B528-D11500441064}">
      <text>
        <r>
          <rPr>
            <sz val="9"/>
            <color indexed="81"/>
            <rFont val="Tahoma"/>
            <family val="2"/>
          </rPr>
          <t>Virkistyskäyttöön voidaan lukea esimerkiksi:
- julkinen paikka (esim. tien varsi)
- kohteelle saa mennä ja maanomistaja on antanut siihen luvan
- lintutornin käyttömahdollisuus</t>
        </r>
      </text>
    </comment>
    <comment ref="A76" authorId="0" shapeId="0" xr:uid="{9D39A6DA-748B-4A09-83D7-8B6C4701F7BC}">
      <text>
        <r>
          <rPr>
            <b/>
            <sz val="9"/>
            <color indexed="81"/>
            <rFont val="Tahoma"/>
            <charset val="1"/>
          </rPr>
          <t>Extraosio ei mukana</t>
        </r>
      </text>
    </comment>
    <comment ref="B76" authorId="0" shapeId="0" xr:uid="{23AA7917-EBCF-462E-B52B-E01DAC403E4F}">
      <text>
        <r>
          <rPr>
            <b/>
            <sz val="9"/>
            <color indexed="81"/>
            <rFont val="Tahoma"/>
            <family val="2"/>
          </rPr>
          <t>Tähän taulukkoon voi verrata pisteiden jakaumaa, miten jakauman painotus muuttuu kohteelle.</t>
        </r>
      </text>
    </comment>
    <comment ref="K107" authorId="0" shapeId="0" xr:uid="{E90A89C6-FC1F-40F6-860C-DEB375971BF5}">
      <text>
        <r>
          <rPr>
            <b/>
            <sz val="9"/>
            <color indexed="81"/>
            <rFont val="Tahoma"/>
            <family val="2"/>
          </rPr>
          <t>Joskus kohde voi olla muuten kaikin puolin hyvä sijoitukseltaan ympäristön näkulmasta, mutta joskus se voi kaatua viranomaisen lausuntoihin tai maanomistajan suostumukseen.</t>
        </r>
      </text>
    </comment>
    <comment ref="F112" authorId="0" shapeId="0" xr:uid="{EF731DD1-B8E9-44A4-BE92-AC4F6B9AD22F}">
      <text>
        <r>
          <rPr>
            <sz val="9"/>
            <color indexed="81"/>
            <rFont val="Tahoma"/>
            <family val="2"/>
          </rPr>
          <t>Tähän liittyy mm. rahoitusehtojen asettamat vaatimukset, jotka tulee huomioida kunkin kohteen kohdalla tapauskohtaisesti ja eri rahoituslähteitä tarkastellen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Eeva Lahtinen</author>
  </authors>
  <commentList>
    <comment ref="B1" authorId="0" shapeId="0" xr:uid="{C1A91777-6AA3-4AF3-9740-540A59CD305B}">
      <text>
        <r>
          <rPr>
            <sz val="9"/>
            <color indexed="81"/>
            <rFont val="Tahoma"/>
            <family val="2"/>
          </rPr>
          <t xml:space="preserve">ks. Välilehti "Vesienhoitoalue"
</t>
        </r>
      </text>
    </comment>
    <comment ref="L1" authorId="0" shapeId="0" xr:uid="{93BF2CA2-51CE-418F-B767-8FBF703240BC}">
      <text>
        <r>
          <rPr>
            <b/>
            <sz val="9"/>
            <color indexed="81"/>
            <rFont val="Tahoma"/>
            <charset val="1"/>
          </rPr>
          <t>Tässä yläkulmassa on punainen kolmio</t>
        </r>
      </text>
    </comment>
    <comment ref="B9" authorId="0" shapeId="0" xr:uid="{EA1FC370-A931-4905-9FDE-279F7A6B3613}">
      <text>
        <r>
          <rPr>
            <sz val="9"/>
            <color indexed="81"/>
            <rFont val="Tahoma"/>
            <family val="2"/>
          </rPr>
          <t>Tämän kohteen kokonaisarvio on kannattava vesiensuojelurakenteen kannalta.
Vesistötiedot ja kuormitus ovat sellainen osa, jonka painopiste on suuri ja sen tulisi näkyä myös ympyräkaaviossa.</t>
        </r>
      </text>
    </comment>
    <comment ref="C9" authorId="0" shapeId="0" xr:uid="{782C4C8F-914E-4F11-A399-27BF5EF8BC19}">
      <text>
        <r>
          <rPr>
            <b/>
            <sz val="9"/>
            <color indexed="81"/>
            <rFont val="Tahoma"/>
            <family val="2"/>
          </rPr>
          <t>Pisteet ylittyvät yli puolen välin. 
(50% --&gt; 21 p.)
(100% = 43 p.)</t>
        </r>
      </text>
    </comment>
    <comment ref="B15" authorId="0" shapeId="0" xr:uid="{562ABFF1-F546-430A-92C2-DE94B0C8DACB}">
      <text>
        <r>
          <rPr>
            <sz val="9"/>
            <color indexed="81"/>
            <rFont val="Tahoma"/>
            <family val="2"/>
          </rPr>
          <t>Kohteen lähettyvillä ei ollut pistekuormituksen aiheuttajia (fosfori, typpi, kuormittajat)</t>
        </r>
      </text>
    </comment>
    <comment ref="B25" authorId="0" shapeId="0" xr:uid="{375E2235-CDB3-43D8-B5A6-6DD68FE2D95B}">
      <text>
        <r>
          <rPr>
            <sz val="9"/>
            <color indexed="81"/>
            <rFont val="Tahoma"/>
            <family val="2"/>
          </rPr>
          <t>Valuma-alueen rajaus toteutettu metsäkeskuksen valuma-alueen rajaustyökalulla.
Rajausta ei ole muokattu käsin paikkatieto-ohjelmassa.</t>
        </r>
      </text>
    </comment>
    <comment ref="C25" authorId="0" shapeId="0" xr:uid="{21D370CA-FF12-4E95-986E-6E9FAF8AB2E1}">
      <text>
        <r>
          <rPr>
            <sz val="9"/>
            <color indexed="81"/>
            <rFont val="Tahoma"/>
            <family val="2"/>
          </rPr>
          <t>Valuma-alueen koko on riittävä rahoitukseen nähden.</t>
        </r>
      </text>
    </comment>
    <comment ref="N25" authorId="0" shapeId="0" xr:uid="{260211C1-930E-4F95-B2A7-6A7A05822062}">
      <text>
        <r>
          <rPr>
            <b/>
            <sz val="9"/>
            <color indexed="81"/>
            <rFont val="Tahoma"/>
            <charset val="1"/>
          </rPr>
          <t>Microsoft Edge (nettiselain) avaa näkymän paremmalla tavalla.
Mutta toimii kaikissa selaimissa.</t>
        </r>
      </text>
    </comment>
    <comment ref="C28" authorId="0" shapeId="0" xr:uid="{325B9E0B-B0D9-4617-9C1D-F317A569E505}">
      <text>
        <r>
          <rPr>
            <sz val="9"/>
            <color indexed="81"/>
            <rFont val="Tahoma"/>
            <family val="2"/>
          </rPr>
          <t>Valuma-alue koostuu pääosin turvepitoisesta metsätalousalueesta ja ylittää pisteytykissä yli puolet.</t>
        </r>
      </text>
    </comment>
    <comment ref="B30" authorId="0" shapeId="0" xr:uid="{1ADF6AC4-7867-46C7-BFB0-188E452D58E4}">
      <text>
        <r>
          <rPr>
            <sz val="9"/>
            <color indexed="81"/>
            <rFont val="Tahoma"/>
            <family val="2"/>
          </rPr>
          <t xml:space="preserve">Valuma-alueella ei ollut ojittamatonta suota (1) ollenkaan. </t>
        </r>
      </text>
    </comment>
    <comment ref="B35" authorId="0" shapeId="0" xr:uid="{DB09C3D3-BAC4-4B60-AAB1-6C75BFDF8BEE}">
      <text>
        <r>
          <rPr>
            <sz val="9"/>
            <color indexed="81"/>
            <rFont val="Tahoma"/>
            <family val="2"/>
          </rPr>
          <t>Tällä aineistolla verrataan veden virtausnopeutta ja jonka avulla arvioidaan huuhtoumariskiä</t>
        </r>
      </text>
    </comment>
    <comment ref="G38" authorId="0" shapeId="0" xr:uid="{C04054C3-5B44-45B1-ABA6-149EB7F9B3F3}">
      <text>
        <r>
          <rPr>
            <sz val="9"/>
            <color indexed="81"/>
            <rFont val="Tahoma"/>
            <family val="2"/>
          </rPr>
          <t xml:space="preserve">Virtausnopeuden arvio siten, että onko niitä määrältään paljon lähivaluma-alueella (keltaista, oranssia ja punaista; enimmäkseen keltaista ja oranssia). </t>
        </r>
      </text>
    </comment>
    <comment ref="B39" authorId="0" shapeId="0" xr:uid="{23DC140F-0B93-4C65-92C3-39571F6C1EBD}">
      <text>
        <r>
          <rPr>
            <sz val="9"/>
            <color indexed="81"/>
            <rFont val="Tahoma"/>
            <family val="2"/>
          </rPr>
          <t>Valuma-alueella ei ole havaittavissa merkittävää eroosiolle alttiita kohtia.
Rinnevarjostekarttaa tutkimalla voi nähdä syviä ojia ja maastokäynnillä ojien on todettu olevan syviksi kaivettuja.</t>
        </r>
      </text>
    </comment>
    <comment ref="A40" authorId="0" shapeId="0" xr:uid="{1827CD07-D5EB-4511-8142-494285D19629}">
      <text>
        <r>
          <rPr>
            <sz val="9"/>
            <color indexed="81"/>
            <rFont val="Tahoma"/>
            <family val="2"/>
          </rPr>
          <t>Tämän aineiston lataamisessa kestää jonkin aikaa, kun rasterilaskin laskee.</t>
        </r>
      </text>
    </comment>
    <comment ref="B51" authorId="0" shapeId="0" xr:uid="{932DA98D-8EA4-4603-A53F-06C2A224F5AA}">
      <text>
        <r>
          <rPr>
            <sz val="9"/>
            <color indexed="81"/>
            <rFont val="Tahoma"/>
            <family val="2"/>
          </rPr>
          <t>Rakenne ei kohdistu pohjavesialueen päälle</t>
        </r>
      </text>
    </comment>
    <comment ref="A52" authorId="0" shapeId="0" xr:uid="{6FEDB5EE-D223-4A93-92DB-EFF8F481FB43}">
      <text>
        <r>
          <rPr>
            <sz val="9"/>
            <color indexed="81"/>
            <rFont val="Tahoma"/>
            <family val="2"/>
          </rPr>
          <t>Vesiensuojelurakenne tai ennallistaminen voi vaikuttaa myönteisesti vaikutusalueella olevaan luonnonsuojelualueeseen. 
Asian voi varmistaa ELY-keskukselta tai Metsähallitukselta.
0 = ei vaikutusta vastausta voidaan hyödyntää myös siinä yhteydessä, mikäli rakenne haittaa luonnonsuojelualuetta.</t>
        </r>
      </text>
    </comment>
    <comment ref="B52" authorId="0" shapeId="0" xr:uid="{A68F3870-32B9-4BD6-813E-8F6DD2F15BBF}">
      <text>
        <r>
          <rPr>
            <sz val="9"/>
            <color indexed="81"/>
            <rFont val="Tahoma"/>
            <family val="2"/>
          </rPr>
          <t>Alueella eikä sen lähellä ole luonnonsuojelualueita</t>
        </r>
      </text>
    </comment>
    <comment ref="B53" authorId="0" shapeId="0" xr:uid="{CCFB0B06-C0AB-47FC-A2DE-D56DAC19DE5D}">
      <text>
        <r>
          <rPr>
            <sz val="9"/>
            <color indexed="81"/>
            <rFont val="Tahoma"/>
            <family val="2"/>
          </rPr>
          <t>ELYn luonnonsuojelulain asiantuntijalta vahvistettiin, ettei toiminta vaikuta oleellisesti eliöiden ympäristöön.</t>
        </r>
      </text>
    </comment>
    <comment ref="C62" authorId="0" shapeId="0" xr:uid="{51EADE0D-6B1C-486B-AA73-E1855A7BCCEC}">
      <text>
        <r>
          <rPr>
            <sz val="9"/>
            <color indexed="81"/>
            <rFont val="Tahoma"/>
            <family val="2"/>
          </rPr>
          <t>Valuma-alueen sisällä ei ole muita rakenteita</t>
        </r>
      </text>
    </comment>
    <comment ref="A64" authorId="0" shapeId="0" xr:uid="{7B398E17-59CF-452F-8145-671B0098BCA4}">
      <text>
        <r>
          <rPr>
            <sz val="9"/>
            <color indexed="81"/>
            <rFont val="Tahoma"/>
            <family val="2"/>
          </rPr>
          <t>Monimuotoisuutta ovat:
- elinympäristön tarjoama suoja-, ravinto-, levähdyspaikka. 
- eliöiden lukumäärän vahvistaminen (kasvit, eläimet, hyönteiset jne.)</t>
        </r>
      </text>
    </comment>
    <comment ref="A69" authorId="0" shapeId="0" xr:uid="{2F9F6711-C73C-4898-975C-9DEA599E284B}">
      <text>
        <r>
          <rPr>
            <sz val="9"/>
            <color indexed="81"/>
            <rFont val="Tahoma"/>
            <family val="2"/>
          </rPr>
          <t>Virkistyskäyttöön voidaan lukea esimerkiksi:
- julkinen paikka (esim. tien varsi)
- kohteelle saa mennä ja maanomistaja on antanut siihen luvan
- lintutornin käyttömahdollisuus</t>
        </r>
      </text>
    </comment>
    <comment ref="A76" authorId="0" shapeId="0" xr:uid="{F898D657-27C8-4AF2-A10E-D3E964945BB2}">
      <text>
        <r>
          <rPr>
            <b/>
            <sz val="9"/>
            <color indexed="81"/>
            <rFont val="Tahoma"/>
            <charset val="1"/>
          </rPr>
          <t>Extraosio ei mukana</t>
        </r>
      </text>
    </comment>
    <comment ref="B76" authorId="0" shapeId="0" xr:uid="{DE6F82E3-4D23-4A32-BF00-7DFBEAA32516}">
      <text>
        <r>
          <rPr>
            <b/>
            <sz val="9"/>
            <color indexed="81"/>
            <rFont val="Tahoma"/>
            <family val="2"/>
          </rPr>
          <t>Tähän taulukkoon voi verrata pisteiden jakaumaa, miten jakauman painotus muuttuu kohteelle.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Eeva Lahtinen</author>
  </authors>
  <commentList>
    <comment ref="B1" authorId="0" shapeId="0" xr:uid="{5CCF5CB7-AD94-4C46-8B25-10BE60F79E60}">
      <text>
        <r>
          <rPr>
            <sz val="9"/>
            <color indexed="81"/>
            <rFont val="Tahoma"/>
            <family val="2"/>
          </rPr>
          <t xml:space="preserve">ks. Välilehti "Vesienhoitoalue"
</t>
        </r>
      </text>
    </comment>
    <comment ref="L1" authorId="0" shapeId="0" xr:uid="{61D6F138-3766-4098-B37A-9FA2D0FD19BD}">
      <text>
        <r>
          <rPr>
            <b/>
            <sz val="9"/>
            <color indexed="81"/>
            <rFont val="Tahoma"/>
            <charset val="1"/>
          </rPr>
          <t>Tässä yläkulmassa on punainen kolmio</t>
        </r>
      </text>
    </comment>
    <comment ref="B7" authorId="0" shapeId="0" xr:uid="{6461388C-D1AC-43B6-B55D-BEAA185F15EC}">
      <text>
        <r>
          <rPr>
            <b/>
            <sz val="9"/>
            <color indexed="81"/>
            <rFont val="Tahoma"/>
            <charset val="1"/>
          </rPr>
          <t>Jos alueella on useampia kohteita, ne voi merkitä (esim. A,B,C..)</t>
        </r>
      </text>
    </comment>
    <comment ref="B15" authorId="0" shapeId="0" xr:uid="{FC6A6074-DDC0-4DD2-9C33-E01EBAE2070D}">
      <text>
        <r>
          <rPr>
            <sz val="9"/>
            <color indexed="81"/>
            <rFont val="Tahoma"/>
            <family val="2"/>
          </rPr>
          <t>Kohteen lähettyvillä ei ollut pistekuormituksen aiheuttajia (fosfori, typpi, kuormittajat)</t>
        </r>
      </text>
    </comment>
    <comment ref="C25" authorId="0" shapeId="0" xr:uid="{9E287BE9-48D6-4EB8-A64A-4C241D96009C}">
      <text>
        <r>
          <rPr>
            <sz val="9"/>
            <color indexed="81"/>
            <rFont val="Tahoma"/>
            <family val="2"/>
          </rPr>
          <t>Vesiensuojelurakenteen koko suhteessa valuma-alueeseen tarkasteltava tapauskohtaisesti.</t>
        </r>
      </text>
    </comment>
    <comment ref="G38" authorId="0" shapeId="0" xr:uid="{8DC6710A-3345-4391-BEE9-43E60883486D}">
      <text>
        <r>
          <rPr>
            <sz val="9"/>
            <color indexed="81"/>
            <rFont val="Tahoma"/>
            <family val="2"/>
          </rPr>
          <t xml:space="preserve">Virtausnopeuden arvio siten, että onko niitä määrältään paljon lähivaluma-alueella (keltaista, oranssia ja punaista; enimmäkseen keltaista ja oranssia). </t>
        </r>
      </text>
    </comment>
    <comment ref="B39" authorId="0" shapeId="0" xr:uid="{94599390-D16F-4797-BF8D-009BF91ED789}">
      <text>
        <r>
          <rPr>
            <sz val="9"/>
            <color indexed="81"/>
            <rFont val="Tahoma"/>
            <family val="2"/>
          </rPr>
          <t>Valuma-alueen eroosioherkkyys suhteellisen pieni. Rinteessä on jonkin verran, mutta se ei ole jatkuvassa muokkauksessa, koska sijaitsee puustoisella alueella.
Myöskään peltoon ei kohdistu merkittävää eroosioriskiä maanmuokkaamisen osalta.</t>
        </r>
      </text>
    </comment>
    <comment ref="C47" authorId="0" shapeId="0" xr:uid="{739CDF8E-F28B-4DE5-B96B-F924E429DAAE}">
      <text>
        <r>
          <rPr>
            <sz val="9"/>
            <color indexed="81"/>
            <rFont val="Tahoma"/>
            <family val="2"/>
          </rPr>
          <t>Pellosta johdettu oja suoraan vesistöön. Tähän voisi toimia mahdollisesti pieniä rakenteita (esim. eroosiosuojaus), koska oja on kaivettu leveäksi. Siihen olisi helppo sijoittaa kiviä, joka hidastaisi virtausta. Jos peltoa ei lannoiteta tai hyödynnetä muutoin voimakkaasti, ei tarvitse tehdä ravinteita keräävää allasta.</t>
        </r>
      </text>
    </comment>
    <comment ref="A52" authorId="0" shapeId="0" xr:uid="{E11E9E64-922E-4A88-A02F-A57DDDCBB162}">
      <text>
        <r>
          <rPr>
            <sz val="9"/>
            <color indexed="81"/>
            <rFont val="Tahoma"/>
            <family val="2"/>
          </rPr>
          <t>Vesiensuojelurakenne tai ennallistaminen voi vaikuttaa myönteisesti vaikutusalueella olevaan luonnonsuojelualueeseen. 
Asian voi varmistaa ELY-keskukselta tai Metsähallitukselta.
0 = ei vaikutusta vastausta voidaan hyödyntää myös siinä yhteydessä, mikäli rakenne haittaa luonnonsuojelualuetta.</t>
        </r>
      </text>
    </comment>
    <comment ref="B53" authorId="0" shapeId="0" xr:uid="{2939EDCB-0460-43EC-93B9-3FB521FF5074}">
      <text>
        <r>
          <rPr>
            <b/>
            <sz val="9"/>
            <color indexed="81"/>
            <rFont val="Tahoma"/>
            <family val="2"/>
          </rPr>
          <t>ELYn kanssa keskustelun jälkeen tilannetta voitiin tulkita alueesta siten, ettei olisi esteitä aiotulle rakenteelle (esim. eroosiosuojaus)</t>
        </r>
        <r>
          <rPr>
            <sz val="9"/>
            <color indexed="81"/>
            <rFont val="Tahoma"/>
            <family val="2"/>
          </rPr>
          <t xml:space="preserve">
Joillekin kohteille voi hakea poikkeuslupaa (esim. korennot, viitasammakot), jolloin hankkeen toteutus hidastuu tai estyy.
Hankkeen työstämistä voi hidastaa myös rakenteen toteuttamisen ajankohta. Huomioidaan elinympäristön toiminta eli maata ei muokata esim. viitasammakon poikastoiminta on menossa (sekä kutu- ja talvehtimispaikka).
Jos alueella tarvitsee tehdä ruoppausta, niin pitää perustella, että minkä linnuston takia, mikäli aluetta halutaan edistää lintujen käyttöön. 
--&gt; pitää perustella tarkkaan, että luonnonhoitohankekriteerit täyttyvät.</t>
        </r>
      </text>
    </comment>
    <comment ref="B54" authorId="0" shapeId="0" xr:uid="{CE6ADF09-1894-47EE-9BAD-C7093CE9DF3F}">
      <text>
        <r>
          <rPr>
            <sz val="9"/>
            <color indexed="81"/>
            <rFont val="Tahoma"/>
            <family val="2"/>
          </rPr>
          <t>MY = Maa- ja metsätalousvaltainen alue, jolla on ympäristöarvoja
Alue on tarkoitettu maa- ja metsätalouden harjoittamiseen. Tässä käytössä tulee ottaa huomioon alueen maisemallisten ja muiden ympäristöarvojen sekä alueen ominaispiirteiden säilyttäminen.
Rakennusoikeus on maanomistajakohtaisesti siirretty muille alueille.</t>
        </r>
      </text>
    </comment>
    <comment ref="B61" authorId="0" shapeId="0" xr:uid="{7DC8E4B3-5FA1-441C-B827-D3B3777EAE3D}">
      <text>
        <r>
          <rPr>
            <sz val="9"/>
            <color indexed="81"/>
            <rFont val="Tahoma"/>
            <family val="2"/>
          </rPr>
          <t>Rakenteen koolla on merkitystä myös rahoituksen saamiseen ja niitä tarkastellaan kohdekohtaisesti. Vaikka maanomistajalla olisi useampi kohde lähekkäisillä alueilla, mutta eri valuma-alueisiin kohdistuen, Ruokaviraston kosteikkoinvestoinnin rahoitusta ei voi saada yhdistelemällä tällaisille kohteille.</t>
        </r>
      </text>
    </comment>
    <comment ref="B62" authorId="0" shapeId="0" xr:uid="{5352931E-92E5-4F8F-A7C9-33CD043892CD}">
      <text>
        <r>
          <rPr>
            <sz val="9"/>
            <color indexed="81"/>
            <rFont val="Tahoma"/>
            <family val="2"/>
          </rPr>
          <t>Valuma-alueen sisäpuolella ei ole muita vesiensuojelurakenteita</t>
        </r>
      </text>
    </comment>
    <comment ref="A64" authorId="0" shapeId="0" xr:uid="{A96E2150-18A4-4111-993D-01DA2C7CF8E6}">
      <text>
        <r>
          <rPr>
            <sz val="9"/>
            <color indexed="81"/>
            <rFont val="Tahoma"/>
            <family val="2"/>
          </rPr>
          <t>Monimuotoisuutta ovat:
- elinympäristön tarjoama suoja-, ravinto-, levähdyspaikka. 
- eliöiden lukumäärän vahvistaminen (kasvit, eläimet, hyönteiset jne.)</t>
        </r>
      </text>
    </comment>
    <comment ref="A69" authorId="0" shapeId="0" xr:uid="{1259B236-65BA-41D7-84A6-EBF1D33803A8}">
      <text>
        <r>
          <rPr>
            <sz val="9"/>
            <color indexed="81"/>
            <rFont val="Tahoma"/>
            <family val="2"/>
          </rPr>
          <t>Virkistyskäyttöön voidaan lukea esimerkiksi:
- julkinen paikka (esim. tien varsi)
- kohteelle saa mennä ja maanomistaja on antanut siihen luvan
- lintutornin käyttömahdollisuus</t>
        </r>
      </text>
    </comment>
    <comment ref="A76" authorId="0" shapeId="0" xr:uid="{F94A26B8-05BC-492C-A137-C23788509E7E}">
      <text>
        <r>
          <rPr>
            <b/>
            <sz val="9"/>
            <color indexed="81"/>
            <rFont val="Tahoma"/>
            <charset val="1"/>
          </rPr>
          <t>Extraosio ei mukana</t>
        </r>
      </text>
    </comment>
    <comment ref="B76" authorId="0" shapeId="0" xr:uid="{F1984D7D-9DB1-4DAA-A854-2793DCFA760E}">
      <text>
        <r>
          <rPr>
            <b/>
            <sz val="9"/>
            <color indexed="81"/>
            <rFont val="Tahoma"/>
            <family val="2"/>
          </rPr>
          <t>Tähän taulukkoon voi verrata pisteiden jakaumaa, miten jakauman painotus muuttuu kohteelle.</t>
        </r>
      </text>
    </comment>
    <comment ref="K107" authorId="0" shapeId="0" xr:uid="{37111650-FDBE-4373-860F-7033D979C20F}">
      <text>
        <r>
          <rPr>
            <b/>
            <sz val="9"/>
            <color indexed="81"/>
            <rFont val="Tahoma"/>
            <family val="2"/>
          </rPr>
          <t>Joskus kohde voi olla muuten kaikin puolin hyvä sijoitukseltaan ympäristön näkulmasta, mutta joskus se voi kaatua viranomaisen lausuntoihin tai maanomistajan suostumukseen.</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1">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futureMetadata>
  <valueMetadata count="3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valueMetadata>
</metadata>
</file>

<file path=xl/sharedStrings.xml><?xml version="1.0" encoding="utf-8"?>
<sst xmlns="http://schemas.openxmlformats.org/spreadsheetml/2006/main" count="1116" uniqueCount="390">
  <si>
    <t>Vesienhoitoalue:</t>
  </si>
  <si>
    <t>Valuma-aluejaon taso:</t>
  </si>
  <si>
    <t>Valuma-alueen nimi/nro:</t>
  </si>
  <si>
    <t>Kunta:</t>
  </si>
  <si>
    <t>Paikannimi:</t>
  </si>
  <si>
    <t>Pisteiden kokonaismäärä:</t>
  </si>
  <si>
    <t>yhteensä</t>
  </si>
  <si>
    <t>tyydyttävä</t>
  </si>
  <si>
    <t>huono</t>
  </si>
  <si>
    <t>Vesistön tila kohteen alapuolella</t>
  </si>
  <si>
    <t>hyvä</t>
  </si>
  <si>
    <t>Valuma-alueen pinta-ala (ha)</t>
  </si>
  <si>
    <t>Corine 2018, 20 m / Metsät yhteensä (%)</t>
  </si>
  <si>
    <t>: metsät kivennäismaalla (%)</t>
  </si>
  <si>
    <t>: metsät turvemaalla (%)</t>
  </si>
  <si>
    <t>ei/vähän</t>
  </si>
  <si>
    <t>puolet</t>
  </si>
  <si>
    <t>paljon</t>
  </si>
  <si>
    <t>2021 / 2023 / Maatalousmaa yhteensä (%)</t>
  </si>
  <si>
    <t>Soiden ojitustilanne</t>
  </si>
  <si>
    <t>keskiverto</t>
  </si>
  <si>
    <t>matala</t>
  </si>
  <si>
    <t>korkea</t>
  </si>
  <si>
    <t>ei</t>
  </si>
  <si>
    <t>merkittävä</t>
  </si>
  <si>
    <t>Kuormituksen taso (P)</t>
  </si>
  <si>
    <t>Kuormituksen taso (N)</t>
  </si>
  <si>
    <t>Kuormituksen taso (Kiintoaines)</t>
  </si>
  <si>
    <t>Vesiensuojelurakenteen tiedot</t>
  </si>
  <si>
    <t>Toteutettavuus</t>
  </si>
  <si>
    <t>VEMALAN kosteikkoehdotus</t>
  </si>
  <si>
    <t>kyllä</t>
  </si>
  <si>
    <t>toteutettavissa</t>
  </si>
  <si>
    <t>Maanomistajien suostumus</t>
  </si>
  <si>
    <t xml:space="preserve">Maanomistajien välinen yhteistyö </t>
  </si>
  <si>
    <t>tarvitsee</t>
  </si>
  <si>
    <t>ei tarvita</t>
  </si>
  <si>
    <t>Vaikuttavuus</t>
  </si>
  <si>
    <t>Rakenteen koko suhteessa valuma-alueeseen</t>
  </si>
  <si>
    <t>Laajemman kokonaisuuden osa</t>
  </si>
  <si>
    <t>Luonnon monimuotoisuuden lisääminen</t>
  </si>
  <si>
    <t>Hyödynnettävyys</t>
  </si>
  <si>
    <t>Virkistyskäyttö</t>
  </si>
  <si>
    <t>Lisäarvon tuominen yritystoiminnalle</t>
  </si>
  <si>
    <t>Tiedon lisääminen (opetus-/mallikohde)</t>
  </si>
  <si>
    <t>* Kerroin viittaa maanmuokkaukseen, kyntämiseen</t>
  </si>
  <si>
    <t>Rahoituksen hakija</t>
  </si>
  <si>
    <t>rasti ruutuun</t>
  </si>
  <si>
    <t>Yksityinen hakija</t>
  </si>
  <si>
    <t>Osakaskunta</t>
  </si>
  <si>
    <t>Yhdistys, järjestö tmv.</t>
  </si>
  <si>
    <t>Pintavalutuskenttä</t>
  </si>
  <si>
    <t>Luonnonmukainen uoma</t>
  </si>
  <si>
    <t>Pohjapato</t>
  </si>
  <si>
    <t>Kosteikko</t>
  </si>
  <si>
    <t>Puupuhdistamo</t>
  </si>
  <si>
    <t>Saostusallas</t>
  </si>
  <si>
    <t>Vanhan uoman hyödyntäminen</t>
  </si>
  <si>
    <t>Kaksitasouoma</t>
  </si>
  <si>
    <t>Ennallistaminen</t>
  </si>
  <si>
    <t>Eroosiosuojaus</t>
  </si>
  <si>
    <t>Luvat ja ilmoitukset (ELY-keskus)</t>
  </si>
  <si>
    <t>Vesilupien tarve</t>
  </si>
  <si>
    <t>Ruoppausilmoitus</t>
  </si>
  <si>
    <t>500 m3 ylittyy --&gt; lupa</t>
  </si>
  <si>
    <t>Ojitusilmoitus</t>
  </si>
  <si>
    <t>Merten valuma-alueet</t>
  </si>
  <si>
    <t>Taso 1</t>
  </si>
  <si>
    <t>Taso 2</t>
  </si>
  <si>
    <t>Taso 3</t>
  </si>
  <si>
    <t>Taso 4</t>
  </si>
  <si>
    <t>Taso 5</t>
  </si>
  <si>
    <t>Päävesistöalueet ja rannikkoalueet</t>
  </si>
  <si>
    <t>Päävesistöalueiden ja rannikkoalueiden osa-alueet</t>
  </si>
  <si>
    <t>Ranta10:n järvien ja uomien/uomajatkumoiden valuma-alueet</t>
  </si>
  <si>
    <t>Vesistöjen perusyksiköiden valuma-alueet</t>
  </si>
  <si>
    <t>taso1_id, taso2_id, taso3_id…</t>
  </si>
  <si>
    <t>Valtio-koodit</t>
  </si>
  <si>
    <t xml:space="preserve">FI </t>
  </si>
  <si>
    <t>= Kohde sijaitsee kokonaan Suomen puolella</t>
  </si>
  <si>
    <t>SE</t>
  </si>
  <si>
    <t>NO</t>
  </si>
  <si>
    <t xml:space="preserve">RU </t>
  </si>
  <si>
    <t>= Kohde sijaitsee kokonaan Venäjän puolella</t>
  </si>
  <si>
    <t xml:space="preserve">FIRU </t>
  </si>
  <si>
    <t>= Kohde osuu (katkeamatta) Venäjän vastaiseen rajaan</t>
  </si>
  <si>
    <t>FIRU1</t>
  </si>
  <si>
    <t xml:space="preserve">FIRU2 </t>
  </si>
  <si>
    <t>= Kohde osuu Venäjän vastaiseen rajaan, mutta sijaitsee Venäjän puolella</t>
  </si>
  <si>
    <t xml:space="preserve">FIRU3 </t>
  </si>
  <si>
    <t>= Kohde sijaitsee (katkeamatta) Venäjän vastaisella raja-alueella</t>
  </si>
  <si>
    <t xml:space="preserve">FINO </t>
  </si>
  <si>
    <t>= Kohde osuu (katkeamatta) Norjan vastaiseen rajaan</t>
  </si>
  <si>
    <t xml:space="preserve">FINO1 </t>
  </si>
  <si>
    <t>= Kohde osuu Norjan vastaiseen rajaan, mutta sijaitsee Suomen puolella</t>
  </si>
  <si>
    <t xml:space="preserve">FINO2 </t>
  </si>
  <si>
    <t>= Kohde osuu Norjan vastaiseen rajaan, mutta sijaitsee Norjan puolella</t>
  </si>
  <si>
    <t xml:space="preserve">FINO3 </t>
  </si>
  <si>
    <t>= Kohde sijaitsee (katkeamatta) Norjan vastaisella raja-alueella</t>
  </si>
  <si>
    <t xml:space="preserve">FISE </t>
  </si>
  <si>
    <t>= Kohde osuu (katkeamatta) Ruotsin vastaiseen rajaan</t>
  </si>
  <si>
    <t xml:space="preserve">FISE1 </t>
  </si>
  <si>
    <t>= Kohde osuu Ruotsin vastaiseen rajaan, mutta sijaitsee Suomen puolella</t>
  </si>
  <si>
    <t xml:space="preserve">FISE2 </t>
  </si>
  <si>
    <t>= Kohde osuu Ruotsin vastaiseen rajaan, mutta sijaitsee Ruotsin puolella</t>
  </si>
  <si>
    <t xml:space="preserve">FISE3 </t>
  </si>
  <si>
    <t>= Kohde sijaitsee (katkeamatta) Ruotsin vastaisella raja-alueella</t>
  </si>
  <si>
    <t xml:space="preserve">NORU </t>
  </si>
  <si>
    <t>= Kohde osuu (katkeamatta) Venäjän ja Norjan väliseen rajaan</t>
  </si>
  <si>
    <t xml:space="preserve">NORU1 </t>
  </si>
  <si>
    <t>= Kohde osuu Venäjän ja Norjan väliseen rajaan, mutta sijaitsee Norjan puolella</t>
  </si>
  <si>
    <t xml:space="preserve">NORU2 </t>
  </si>
  <si>
    <t>= Kohde osuu Venäjän ja Norjan väliseen rajaan, mutta sijaitsee Venäjän puolella</t>
  </si>
  <si>
    <t xml:space="preserve">NORU3 </t>
  </si>
  <si>
    <t>= Kohde sijaitsee (katkeamatta) Norjan ja Venäjän välisellä raja-alueella</t>
  </si>
  <si>
    <t xml:space="preserve">FINORU </t>
  </si>
  <si>
    <t>= Kohde osuu (katkeamatta) Norjan ja Venäjän vastaiseen rajaan</t>
  </si>
  <si>
    <t xml:space="preserve">FINORU1 </t>
  </si>
  <si>
    <t>= Kohde osuu Norjan ja Venäjän vastaiseen rajaan, mutta sijaitsee Suomen puolella</t>
  </si>
  <si>
    <t xml:space="preserve">FINORU2 </t>
  </si>
  <si>
    <t>= Kohde osuu Norjan ja Venäjän vastaiseen rajaan, mutta sijaitsee Norjan puolella</t>
  </si>
  <si>
    <t xml:space="preserve">FINORU3 </t>
  </si>
  <si>
    <t>= Kohde osuu Norjan ja Venäjän vastaiseen rajaan, mutta sijaitsee Venäjän puolella</t>
  </si>
  <si>
    <t>FINOSE</t>
  </si>
  <si>
    <t xml:space="preserve">FINOSE1 </t>
  </si>
  <si>
    <t>= Kohde osuu Norjan ja Ruotsin vastaiseen rajaan, mutta sijaitsee Suomen puolella</t>
  </si>
  <si>
    <t xml:space="preserve">FINOSE2 </t>
  </si>
  <si>
    <t>= Kohde osuu Norjan ja Ruotsin vastaiseen rajaan, mutta sijaitsee Norjan puolella</t>
  </si>
  <si>
    <t xml:space="preserve">FINOSE3 </t>
  </si>
  <si>
    <t>= Kohde osuu Norjan ja Ruotsin vastaiseen rajaan, mutta sijaitsee Ruotsin puolella</t>
  </si>
  <si>
    <t xml:space="preserve">NOSE1 </t>
  </si>
  <si>
    <t>= Kohde osuu Norjan ja Ruotsin väliseen rajaan, mutta sijaitsee Norjan puolella</t>
  </si>
  <si>
    <t xml:space="preserve">NOSE2 </t>
  </si>
  <si>
    <t>= Kohde osuu Norjan ja Ruotsin väliseen rajaan, mutta sijaitsee Ruotsin puolella</t>
  </si>
  <si>
    <t xml:space="preserve">FIEEZ </t>
  </si>
  <si>
    <t>= Suomen talousvyöhyke</t>
  </si>
  <si>
    <t>= Kohde osuu Venäjän vastaiseen rajaan, mutta sijaitsee Suomen puolella</t>
  </si>
  <si>
    <t>= Kohde sijaitsee kokonaan Ruotsin puolella</t>
  </si>
  <si>
    <t>= Kohde sijaitsee kokonaan Norjan puolella</t>
  </si>
  <si>
    <t>= Kohde osuu (katkeamatta) Ruotsin ja Norjan vastaiseen rajaan</t>
  </si>
  <si>
    <t>Paikkatietoaineistot valuma-alueille (linkki, päiväys 2023):</t>
  </si>
  <si>
    <t>taso1_osaid, taso2_osaid…</t>
  </si>
  <si>
    <t>osavaluma-aluetunnus (numero)</t>
  </si>
  <si>
    <t>Tarkemmat tietotyyppikuvaukset</t>
  </si>
  <si>
    <t>taso1_id</t>
  </si>
  <si>
    <t>= Itämeri</t>
  </si>
  <si>
    <t>= Vienanmeri</t>
  </si>
  <si>
    <t>= Laatokka</t>
  </si>
  <si>
    <t>= Norjan meri</t>
  </si>
  <si>
    <t>= Barentsin meri</t>
  </si>
  <si>
    <t>Linkki dokumenttilistaan</t>
  </si>
  <si>
    <t>Alla olevasta linkistä löydät dokumentteja paikkatietoaineistoihin. Selkeät kuvaukset datamateriaalien taustoitukseen.</t>
  </si>
  <si>
    <t>luonnonmaantieteellinen valuma-aluetunnus (numero)           ks. Tarkemmat tietotyyppikuvaukset)</t>
  </si>
  <si>
    <t>Vesi.fi</t>
  </si>
  <si>
    <t>Vesienhoitoalueet (linkki)</t>
  </si>
  <si>
    <t>ELY-keskus:</t>
  </si>
  <si>
    <t>Kohteen nimi:</t>
  </si>
  <si>
    <t>Erityisen tärkeät elinympäristöt (metsälaki 10§)</t>
  </si>
  <si>
    <t>Suometsänhoidon paikkatietoaineistot (ArcGIS)</t>
  </si>
  <si>
    <t>Paikkatietoikkuna</t>
  </si>
  <si>
    <t>Ravinnekuormitus</t>
  </si>
  <si>
    <t>Linkki</t>
  </si>
  <si>
    <t>kohtalainen</t>
  </si>
  <si>
    <t>&lt; Avaa kuva</t>
  </si>
  <si>
    <t>Linkki/Ruokavirasto/HTML</t>
  </si>
  <si>
    <t>Maatalousmaa 2021</t>
  </si>
  <si>
    <t>Maatalousmaasta saatavilla 2023 versio, mutta se pitää kaivaa Paikkatietoikkunasta html-koodauksesta. On helposti saatavilla, mutta pitää osata poimia se oikein. Linkin oikea kohta on nostettu keltaiselle pohjalle.</t>
  </si>
  <si>
    <r>
      <rPr>
        <b/>
        <sz val="11"/>
        <rFont val="Calibri"/>
        <family val="2"/>
        <scheme val="minor"/>
      </rPr>
      <t>Käytä tätä</t>
    </r>
    <r>
      <rPr>
        <sz val="11"/>
        <rFont val="Calibri"/>
        <family val="2"/>
        <scheme val="minor"/>
      </rPr>
      <t>/ 2023 maatalousmaa (WMS): https://inspire.ruokavirasto-awsa.com/geoserver/ows</t>
    </r>
  </si>
  <si>
    <t>CORINE maanpeite 2018, 20 m</t>
  </si>
  <si>
    <t>Yhteensä</t>
  </si>
  <si>
    <t>Lataa tiedosto</t>
  </si>
  <si>
    <t>Metsäkeskuksen valuma-alueen rajaustyökalu</t>
  </si>
  <si>
    <t>Tulosta aineisto: Asettelu/ MAP_ONLY; Tiedostomuoto/ TIFF; Lisäasetukset/ Säilytä= Kartan laajuus/ Mittakaavapalkin yksikkö= kilometriä // HUOM! Tarkastele valuma-aluetta uudestaan muiden aineistojen avulla ja tee lopullinen tason rajaus</t>
  </si>
  <si>
    <t>Metsäkeskus/ WMS: https://avoin.metsakeskus.fi/rajapinnat/v1/Pintavesien_virtausmalli/ows</t>
  </si>
  <si>
    <t>GTK Hakku</t>
  </si>
  <si>
    <t>Linkki / Metsäkeskus</t>
  </si>
  <si>
    <t>Linkki/ Metsäkeskus</t>
  </si>
  <si>
    <t>Paituli / LUKE</t>
  </si>
  <si>
    <t>Karttatasot: Suojellut alueet= Valtion omistamat luonnonsuojelualueet; Yksityisten mailla olevat luonnonsuojelualueet</t>
  </si>
  <si>
    <t>Kosteusindeksi, kohteen vettyvyys (DTW: 4ha/ 1ha)</t>
  </si>
  <si>
    <t>4 ha= loppukesän kuivempia olosuhteita/ 1 ha= kosteammat olosuhteet</t>
  </si>
  <si>
    <t>Paikalliselta ELY-keskukselta varmistus; Luonnonsuojelunlain asiantuntija</t>
  </si>
  <si>
    <t>Paikalliselta ELY-keskukselta varmistus; Vesitalousasiantuntija</t>
  </si>
  <si>
    <t>Löytyykö samalta valuma-alueelta muitakin vesiensuojelurakenteita?</t>
  </si>
  <si>
    <t>Pystyykö alueelle sijoittamaan valuma-alueen tarvitsemaa rakennetta? / Riittääkö vesiensuojelurakenteen ala suhteessa valuma-alueeseen esim. rakenteen koko on maanomistajan esittämä toive</t>
  </si>
  <si>
    <t>Vesiensuojelurakenteen sopivuus</t>
  </si>
  <si>
    <t>Tiedot voi pyytää ELY-keskuksesta</t>
  </si>
  <si>
    <t>Pintavesimuodostuman tila (2019)</t>
  </si>
  <si>
    <t>on riskissä</t>
  </si>
  <si>
    <t>ei ole riskissä</t>
  </si>
  <si>
    <t>erinomainen/hyvä/ei tietoa</t>
  </si>
  <si>
    <t>tyydyttävä/vält-tävä</t>
  </si>
  <si>
    <t>puolet (50%)</t>
  </si>
  <si>
    <t>(10-50%)</t>
  </si>
  <si>
    <t>(&lt;10%)</t>
  </si>
  <si>
    <t>&lt;50%</t>
  </si>
  <si>
    <t>50-75%</t>
  </si>
  <si>
    <t>&gt;75%</t>
  </si>
  <si>
    <t>(&gt;50%)</t>
  </si>
  <si>
    <t>(Laskussa huomoidaan ojitetut turvemaat ja turvetuotannossa olevat maa-alueet)</t>
  </si>
  <si>
    <t>Soiden ojitustilanne valuma-alueella</t>
  </si>
  <si>
    <t>&gt;50%</t>
  </si>
  <si>
    <t>Selityskenttä</t>
  </si>
  <si>
    <t>Kohteen lähivaluma-alue: pääasiallinen maalaji (silmämääräinen arvio)</t>
  </si>
  <si>
    <t>Maan eroosioherkkyys ja veden virtausnopeus ojissa</t>
  </si>
  <si>
    <t>Kohteen virtausnopeus lähivaluma-alue: pellot (silmämääräinen arvio)</t>
  </si>
  <si>
    <t>paljon oranssia ja punaista</t>
  </si>
  <si>
    <t>Eroosioherkkyys valuma-alueella</t>
  </si>
  <si>
    <t>Maisema-arvojen huomioiminen</t>
  </si>
  <si>
    <t>Maaperä 1:200 000 (maalajit)</t>
  </si>
  <si>
    <t>Veden virtausnopeus turvemaiden ojissa / ojitetut metsät (silmämääräinen arvio)</t>
  </si>
  <si>
    <t>Lähivaluma-alue: Peltomaiden eroosioherkkyys (kerroin 0,211*) (Silmämääräinen arvio)</t>
  </si>
  <si>
    <t>Aineisto: Kyyveden kuormitusselvitys / Pöyry Finland Oy</t>
  </si>
  <si>
    <t>/ maanomistajalta tarkistettava</t>
  </si>
  <si>
    <t>Lisääkö rakenne luonnon monimuotoisuutta?</t>
  </si>
  <si>
    <t>Tuoko rakenne lisää maisema- ja kulttuuriarvoja, esim. voidaanko rakenteella parantaa olemassa olevaa maisemaa?</t>
  </si>
  <si>
    <t>Voiko vettä pidättää rakenteeseen ja olla hyödynnettävissä siten, ettei tarkoitus kärsi?</t>
  </si>
  <si>
    <t xml:space="preserve">Kasteluvesi, veden pitäminen uomassa </t>
  </si>
  <si>
    <t>Voidaanko kohdetta hyödyntää yleisötapahtumissa?</t>
  </si>
  <si>
    <t>p/ max</t>
  </si>
  <si>
    <t>Vesikartta</t>
  </si>
  <si>
    <t>Tarvittaessa voi täydentää listaan</t>
  </si>
  <si>
    <t>Luvan tarve*</t>
  </si>
  <si>
    <t>AVI määrittelee</t>
  </si>
  <si>
    <t>mahdollinen</t>
  </si>
  <si>
    <t>ei toteutettavissa</t>
  </si>
  <si>
    <t>Laji.fi</t>
  </si>
  <si>
    <t>Luontodirektiivin suojaamat lajit</t>
  </si>
  <si>
    <t>(ELY/VEMALA, ei julkinen) Sisältyykö tarkasteltava kohde VEMALAn aineistoihin?</t>
  </si>
  <si>
    <t>LUMO-kohteet (raportit)</t>
  </si>
  <si>
    <t>(ELYn tuottama aineisto, ei julkinen)  Sisältyykö tarkasteltava kohde LUMO-raporttien aineistoihin?</t>
  </si>
  <si>
    <t>Happamat sulfaattimaat / mustaliuskealueet</t>
  </si>
  <si>
    <t>Virtaamansäätöpato/ putkipato</t>
  </si>
  <si>
    <t>Mahdollisuudet hyödyntää veden palauttamista kitu- ja joutomaille tai soveltuville suojelukohteille</t>
  </si>
  <si>
    <t>Onko yritys mukana yhteistyössä/rahoittajana hankkeessa?</t>
  </si>
  <si>
    <t>Lisääkö rakenne merkittävästi virkistyskäyttöhyötyä?</t>
  </si>
  <si>
    <t>&lt;-- Avaa kuva / löytyvät dokumenttilistasta aakkosjärjestyksen mukaisesti</t>
  </si>
  <si>
    <t>Ks. Välilehti Pintavesien ek.log. Riskinarvio</t>
  </si>
  <si>
    <t>QGIS-ohjeita koostettu Kyyvesitalkkarin muistiinpanoista</t>
  </si>
  <si>
    <t>Kartta-aineisto</t>
  </si>
  <si>
    <t>Ohje</t>
  </si>
  <si>
    <t>Peltomaan eroosioherkkyys / C / 0,211</t>
  </si>
  <si>
    <t>Taustatietoja</t>
  </si>
  <si>
    <t>jotta kelautuisi paremmin tolla alapalkilla</t>
  </si>
  <si>
    <t>https://www.youtube.com/watch?v=0oyZ0gwLKXY</t>
  </si>
  <si>
    <t>Korkeuskäyrät / Korkeusmalli 2m (ladattavissa Maanmittauslaitoksen  Karttapaikasta)</t>
  </si>
  <si>
    <t>Lataa aineisto Paituli-sivustolta. Käytä aineistoa peltomaiden potentiaalinen eroosio (pikseli) / lataus voi kestää jonkun aikaa
Rasterilaskin (katso kuvat)
- Lisää tiedosto tasot-valikkoon. (Potentiaalinen Peltomaan Eroosioherkkyys / E_r_k_ls_c_bare_fallow_kgha_10m_cog)
- Aktivoi taso ja hae yläpalkista "Rasteri" --&gt; rasterilaskin.
- Klikkaa aineistoa, valitse kertomerkki
(*) ja lisää kerroin (0.211) / HUOM. Käytä pistettä (.) pilkun (,) asemasta 
- Tallenna tiedosto ja paina ok
Kuvaustekniikka
- Statistics Mean = keskiarvo -&gt; sen puitteissa rajaus -&gt; tieto löytyy tason ominaisuuden "Informaatio" kohdasta. Siellä on kirjattu myös minimi- ja maksimiarvo
- Käännä liukuväri siten, että punainen on oikealla sivulla.</t>
  </si>
  <si>
    <t>Peltomaiden eroosioherkkyys</t>
  </si>
  <si>
    <t>Englanninkielinen</t>
  </si>
  <si>
    <r>
      <t xml:space="preserve">Korkeusmalli 2m
- Käyrät saadaan esille irrottamalla rasterista. Intervallin korkeuskäyrien välin kohtaan voi asettaa sellaisen lukeman, minkä haluaa. Suosittelen 0,25-1 metrin käyttöä, jotta saadaan tarkin mahdollinen pinnanmuodostuma näkyviin.
- Nimiöstä saa esille korkeuskäyrien luvut: valitsee näkymäkenttään ELEV ja näkyvyysasetuksia voi määrittää itselleen sopivaksi, jotta on selkeä.  Itse käytin ”seuraa viivaa” ja kohdassa Toista ”4”, jonka numeroa suurentamalla tai pienentämällä saa asetettua numerot sopivasti kartalle.
- Tekstin muotoilusta numeron kokoa voi muuttaa tarvittaessa isommaksi tai pienemmäksi. Jos käyttää 1 m väliä, voi olla parempi käyttää pienempää fonttia ja isoa ”Toista” numeron väliä.
</t>
    </r>
    <r>
      <rPr>
        <sz val="11"/>
        <color rgb="FF0070C0"/>
        <rFont val="Calibri"/>
        <family val="2"/>
        <scheme val="minor"/>
      </rPr>
      <t xml:space="preserve">- Tähän käyrien opetteluun löytyi hyvä video (englanniksi), joka etenee vaihe vaiheelta: </t>
    </r>
  </si>
  <si>
    <t>Corine maanpeite 2018, 20 m
Valuma-alue = value</t>
  </si>
  <si>
    <t>Attribuuttitaulukko/ vinkki:
- Taulukkoon voi syöttää valmiiksi tiedot numerokoodin pohjalta, mitä lukema edustaa (esim. 17 = pellot) --&gt; tiedot löydät Corine taulukosta, jossa kaikki on lueteltuna. Tiedon voi kirjata myös Excelissä.
- Attribuuttitaulukossa Value (arvo) kertoo koodin (mitä maankäyttöä edustaa) ja Level4Suo -kentässä on maankäyttö kirjattuna</t>
  </si>
  <si>
    <t>ei merkittävä</t>
  </si>
  <si>
    <t>silmälläpidet-tävä</t>
  </si>
  <si>
    <t>Paksu turvekerros</t>
  </si>
  <si>
    <t>Pintavesimuodostuman ekologisen riskin arvio (2019)</t>
  </si>
  <si>
    <t>Vesistötiedot ja kuormitus</t>
  </si>
  <si>
    <t>EXTRA</t>
  </si>
  <si>
    <t>Suon kokonaisala valuma-alueesta (1, 2 ja 3) (%)</t>
  </si>
  <si>
    <t>Suoalueesta ojitetun suon osuus (2, 3) (%)</t>
  </si>
  <si>
    <t>Tarkastelu tapahtuu karttapalvelussa</t>
  </si>
  <si>
    <t>Hirsikangas</t>
  </si>
  <si>
    <t>ei/ vähäinen</t>
  </si>
  <si>
    <t>Tarkastele kuvaa silmämääräisesti</t>
  </si>
  <si>
    <t>Tarkastele fosforia ja typpeä erikseen sekä suurempi painoarvo fosforille</t>
  </si>
  <si>
    <t xml:space="preserve"> Typen pistekuormitus (kokonaisvaltainen arvio)</t>
  </si>
  <si>
    <t xml:space="preserve"> Fosforin pistekuormitus (kokonaisvaltainen arvio)</t>
  </si>
  <si>
    <t>Pistekuormittajat (2012-2018)</t>
  </si>
  <si>
    <t>Lue lisää raportista:</t>
  </si>
  <si>
    <t>INFO</t>
  </si>
  <si>
    <t>p/ max (extra mukana)</t>
  </si>
  <si>
    <t>Taulukko: Kokonaispisteiden painottuminen</t>
  </si>
  <si>
    <t>(Tarkastelu karttapalvelussa) RUSLE-eroosioherkkyys</t>
  </si>
  <si>
    <t>Valuma-aluetiedot</t>
  </si>
  <si>
    <t>Pisteet yht.</t>
  </si>
  <si>
    <t>Taulukko: Kohteesta kerääntyneet pisteiden jakauma</t>
  </si>
  <si>
    <t>%</t>
  </si>
  <si>
    <t>HYVÄ TULOS</t>
  </si>
  <si>
    <t>Hirsikankaansuo</t>
  </si>
  <si>
    <t>Mikkeli</t>
  </si>
  <si>
    <t>Kuormittajien osuus valuma-alueesta</t>
  </si>
  <si>
    <t>Taulukko: Kohteesta saatujen pisteiden jakauma</t>
  </si>
  <si>
    <t>Valuma-aluelähtöinen kuormituslaskelma</t>
  </si>
  <si>
    <t>ks. Pöyry, kuormitusselvitys</t>
  </si>
  <si>
    <t>KEMERA PISTE Vesiensuojelurakenne</t>
  </si>
  <si>
    <t>Vesistökunnostajan karttapalvelu</t>
  </si>
  <si>
    <t>Tämän tueksi voi ottaa rinnalle rinnevarjoste-kartta-aineiston esim. Paikkatietoikkunasta</t>
  </si>
  <si>
    <t>Priorisointityökalu muodostettiin Kyyveden valuma-aluetalkkari -hankkeen aikana (5.1.2023 - 30.11.2024). Talkkarin käyttöön kehitettiin hankkeessa työkalupakki, joka sisältää muun muassa menetelmiä kohteiden tarkasteluun käyttäen avoimia paikkatietoaineistoja. Vesiensuojelukohteiden priorisointiin ja valintaan kehitettiin työkalu, jota hyödynnettiin hankkeessa ja testattiin sen avulla vesiensuojelurakenteen soveltuvuutta ehdotetuille kohteille.
Työkalulla saadaan suuntaa antava pisteytys, kuinka hyvin vesiensuojelurakenteen sijoittuminen kyseiselle valuma-alueelle on perusteltavissa. Työkalua pystyy hyödyntämään myös tilanteessa, jolloin kaikkia työkalun aineistoja ei ole saatavilla. Tämä tulee ottaa huomioon pisteytyksiä vertailtaessa (vertailtaville rakenteille valittava samankaltainen tarkastelu). Pisteytyksen tulkinnassa tulee käyttää kuitenkin tapauskohtaista harkintaa. Vertailujoukossa vähäisen pistemäärän saanut kohde voi olla toteutuskelpoinen (esim. hyvä/erinomainen tila vesimuodostumassa). Arvioinnissa voidaan olla käyttämättä kaikkia työkalussa esitettyjä aineistoja tai soveltaa mahdollisesti muita käytettävissä olevia aineistoja.</t>
  </si>
  <si>
    <t>Etelä-Savo</t>
  </si>
  <si>
    <t>Nämä täytettävä vähintään</t>
  </si>
  <si>
    <t>Tyydyttävä</t>
  </si>
  <si>
    <t>Erittäin merkittävä</t>
  </si>
  <si>
    <t>Pohjavesialueiden sijoittuminen</t>
  </si>
  <si>
    <t>Rajoittaako pohjavesialue vesiensuojelurakenteen toteutettavuutta?</t>
  </si>
  <si>
    <t>TAI</t>
  </si>
  <si>
    <t>Vesikartta / Vesien tila</t>
  </si>
  <si>
    <t>&lt;-- Valitse aluerajaukset</t>
  </si>
  <si>
    <t>Alueella ei ole</t>
  </si>
  <si>
    <t>On riskissä</t>
  </si>
  <si>
    <t>HUOM. Punainen kolmio solun oikeassa yläreunassa avaa tekstikentän</t>
  </si>
  <si>
    <t>noin 86 ha</t>
  </si>
  <si>
    <t>yli puolet</t>
  </si>
  <si>
    <t>Paljon</t>
  </si>
  <si>
    <t>(Millainen on soiden osuus kohteen lähellä ja onko lähialueella esimerkiksi turvetuotantoalue; voimassa oleva tai lopetettu --&gt; Paikkatietoikkuna)</t>
  </si>
  <si>
    <t>Kohteen lähivaluma-alueella (silmämääräinen arvio)</t>
  </si>
  <si>
    <t>sekalajitteinen/ karkearakeinen</t>
  </si>
  <si>
    <t>hienojakoinen/ eloperäinen</t>
  </si>
  <si>
    <t>karkea/ kalliomaata/ kiviä</t>
  </si>
  <si>
    <t>Virtausnopeudet eivät kohdistu peltoon</t>
  </si>
  <si>
    <t>Matala</t>
  </si>
  <si>
    <t>Ei</t>
  </si>
  <si>
    <t>Vähän</t>
  </si>
  <si>
    <t>Alue on vettyvää</t>
  </si>
  <si>
    <t>On suostumus</t>
  </si>
  <si>
    <t>Naapureilta suostumus</t>
  </si>
  <si>
    <t>Maanomistajien välinen yhteistyö / Naapureilta saatu suostumus</t>
  </si>
  <si>
    <t>Ei ole sellaisia alueella</t>
  </si>
  <si>
    <t>Ei tarvita</t>
  </si>
  <si>
    <t>Ei vaikutusta</t>
  </si>
  <si>
    <t>Pystyykö maanomistaja / toinen hlö (mukaan lukien vesinäytteenottaja) seuraamaan rakenteen toimivuutta ja tekemään huoltoja?</t>
  </si>
  <si>
    <t>Extraosio</t>
  </si>
  <si>
    <t>Rakenne on isompi suhteessa valuma-alueeseen</t>
  </si>
  <si>
    <t>Ei ole muita rakenteita</t>
  </si>
  <si>
    <t>ELY tarkkailee vesinäytteitä ja maanomistaja tarkkailee muita</t>
  </si>
  <si>
    <t>Linnut ja hyönteiset / ei metsästyskäyttöön</t>
  </si>
  <si>
    <t>Ei mahdollisuuksia</t>
  </si>
  <si>
    <t>Esim. lintubongailu</t>
  </si>
  <si>
    <t>Yksityinen hanke</t>
  </si>
  <si>
    <t>Helppopääsyinen / lyhyen kulkumatkan päässä</t>
  </si>
  <si>
    <t>HUOM.</t>
  </si>
  <si>
    <t>Maanomistajasuostumus</t>
  </si>
  <si>
    <t>Luontodirektiivi</t>
  </si>
  <si>
    <t>Metsälaki 10§</t>
  </si>
  <si>
    <t>Asia, joka voi vaikuttaa vesiensuojelurakenteen onnistumismahdollisuuksiin</t>
  </si>
  <si>
    <t>Pohjavesimuodostuman sijoittuminen</t>
  </si>
  <si>
    <t>*ks. Täydennystiedot kohta luvat ja ilmoitukset</t>
  </si>
  <si>
    <t>Pieksämäki</t>
  </si>
  <si>
    <t>Voudinniemi</t>
  </si>
  <si>
    <t>Voudinniemi / kohde A</t>
  </si>
  <si>
    <t>Ei suoaluetta</t>
  </si>
  <si>
    <t>Sekalajitteinen maalaji</t>
  </si>
  <si>
    <t>Alueella on vettymistä</t>
  </si>
  <si>
    <t>Ei naapureita</t>
  </si>
  <si>
    <t>Maanomistajat ovat kiinnostuneita, mutta varmaa suostumusta ei ole</t>
  </si>
  <si>
    <t>Ei toteutettavissa</t>
  </si>
  <si>
    <t>Ei ole</t>
  </si>
  <si>
    <t>Valuma-alue on liian pieni</t>
  </si>
  <si>
    <t>Epävarmaa, koska kiinteistö ei ole asutuskäytössä</t>
  </si>
  <si>
    <t>Rakenteen koko ei ole merkittävä</t>
  </si>
  <si>
    <t>Ei vaikuta oleellisesti, vaikka rakenteen tekisi</t>
  </si>
  <si>
    <t>Pieni kohde</t>
  </si>
  <si>
    <t xml:space="preserve">Alueella on tehty useita havaintoja, jotka ovat suht tuoreita. </t>
  </si>
  <si>
    <t>Valuma-alueen riittävyys</t>
  </si>
  <si>
    <t>riittävän kokoinen</t>
  </si>
  <si>
    <t>Pisteiden erotus maksimimäärästä</t>
  </si>
  <si>
    <t>Kohteesta saadut pisteet</t>
  </si>
  <si>
    <t>Pisteiden riittävyys</t>
  </si>
  <si>
    <t>merkittävä/ erittäin merkittävä</t>
  </si>
  <si>
    <t>Sivustolla kerrotaan metsämaiden lannoittamisesta ja lannoituksen tarpeesta. Sivun loppuosasta löytyy kappale, mikä käsittelee vesien turvaamisesta lannoituksessa.</t>
  </si>
  <si>
    <t>Hyvä tietää metsien hoidosta</t>
  </si>
  <si>
    <t>Kuormittajien määrä valuma-alueella</t>
  </si>
  <si>
    <t>myönteinen vaikutus</t>
  </si>
  <si>
    <t>ei vaikutusta</t>
  </si>
  <si>
    <t>Vaikutus luonnonsuojelualueeseen</t>
  </si>
  <si>
    <t>Suositeltava pistemäärä</t>
  </si>
  <si>
    <t>Kosteikko lisää maisema-arvoja</t>
  </si>
  <si>
    <t>Vesitalousluvan tarve*</t>
  </si>
  <si>
    <t>Vesitalousluvan tarve</t>
  </si>
  <si>
    <t>Kyyvesi, Kärsäselkä</t>
  </si>
  <si>
    <t>Kyyvesi, Suovunselkä</t>
  </si>
  <si>
    <t>VÄHÄN PISTEITÄ</t>
  </si>
  <si>
    <t>tapauskohtaisesti tarkistettava</t>
  </si>
  <si>
    <t>Aineiston perusteella ei ole suurta virtausta</t>
  </si>
  <si>
    <t>Suoelinympäristö/ 
MY (kaavamerkinnässä:  rantayleiskaava)</t>
  </si>
  <si>
    <t>Kohde ei edellytä vesilain mukaista lupaa</t>
  </si>
  <si>
    <t>Rakenteen toimivuuden seuranta</t>
  </si>
  <si>
    <t>&lt; Avaa kuva ja on hyödynnettävissä tämän osion jokaisessa kohdassa</t>
  </si>
  <si>
    <t>Versio 1.0 (13.12.2024)</t>
  </si>
  <si>
    <t xml:space="preserve">Tämä työkalu on luotu avustamaan vesiensuojelurakenteen kohdentamista parhaiten soveltuvalle valuma-alueelle. Lisäksi työkalun avulla voi vertailla keskenään useampaa kohdetta (muista ottaa talteen eri kohteiden tarkastelut ylös). Tarkastelussa otetaan huomioon vesimuodostuman tila ja siihen kohdistuvat paineet, valuma-alueen ominaisuudet (maaston ja maankäytön vaikutus) sekä vesiensuojelurakenteen ominaisuudet. Pisteytyksessä painotetaan vesimuodostuman tilaa ja siihen kohdistuvia paineita (luokitus- ja kuormitustiedot), koska sitä kautta muodostuu tarve vesiensuojelurakenteelle. Rakenteella voidaan vaikuttaa valuma-alueelta tulevan veden laatuun, jolloin vesistön tila voi parantua. Tarvittaessa yläpuolisella valuma-alueella tulee tehdä myös muita tarvittavia vesiensuojelutoimenpiteitä. </t>
  </si>
  <si>
    <r>
      <t xml:space="preserve">Valuma-aluetiedot
</t>
    </r>
    <r>
      <rPr>
        <sz val="12"/>
        <color theme="1"/>
        <rFont val="Calibri"/>
        <family val="2"/>
        <scheme val="minor"/>
      </rPr>
      <t>(tarkastelu paikkatieto-ohjelmalla)</t>
    </r>
  </si>
  <si>
    <t>tämän linkin takaa</t>
  </si>
  <si>
    <t>Kyyveden valuma-alueen hanke oli yksi neljästä valtakunnallisesta ELY-keskusten koordinoimasta valuma-aluepilottihankkeesta, jotka edistivät valuma-aluelähtöistä vesienhallintaa etsimällä parhaita käytäntöjä tunnistettuihin haasteisiin yhdessä maanomistajien kanssa. Pilottihankkeet rahoitettiin ympäristöministeriön Vesiensuojeluntehostamisohjelmasta. Hanketta toteutti ProAgria Etelä-Savo, Etelä-Savon maa- ja kotitalousnaiset. Toteutusta valvoi Etelä-Savon ELY-keskus.</t>
  </si>
  <si>
    <t>Voiko nämä koskea rakennetta ja tarviiko lisätä jotain.</t>
  </si>
  <si>
    <t>Jos vesiensuojelurakenteen valmisteluissa päädytään asiantuntija-arviossa vesiluvan tarpeeseen. Annetaan pistemääräksi 0 pistettä. Vesitalousluvan käsittelee aluehallintovirasto (AVI), joka päätöksessään hyväksyä/hylätä hankkeen.</t>
  </si>
  <si>
    <r>
      <t>A= R*K*LS*C*P
A= vuosittainen keskiarvo eroosiolle
R= sademäärävaluman eroosio
- kuvaa sateen ja valuman aiheuttamaa eroosiota
- määritellään sateiden energiaintensiteetin mukaan
K= maaperän erodoituvuus
-</t>
    </r>
    <r>
      <rPr>
        <sz val="11"/>
        <color rgb="FF0070C0"/>
        <rFont val="Calibri"/>
        <family val="2"/>
        <scheme val="minor"/>
      </rPr>
      <t xml:space="preserve"> kuvaa maaperän kykyä vastustaa eroosiota,</t>
    </r>
    <r>
      <rPr>
        <sz val="11"/>
        <color theme="1"/>
        <rFont val="Calibri"/>
        <family val="2"/>
        <scheme val="minor"/>
      </rPr>
      <t xml:space="preserve"> (kunkin maaperän fyysisten ominaisuuksien perusteella), </t>
    </r>
    <r>
      <rPr>
        <sz val="11"/>
        <color rgb="FF0070C0"/>
        <rFont val="Calibri"/>
        <family val="2"/>
        <scheme val="minor"/>
      </rPr>
      <t xml:space="preserve">mikä irtaantuu sateen voimasta
</t>
    </r>
    <r>
      <rPr>
        <sz val="11"/>
        <rFont val="Calibri"/>
        <family val="2"/>
        <scheme val="minor"/>
      </rPr>
      <t>LS= topografinen maasto
- kuvaa rinteen pituutta (L) ja jyrkkyyttä (S) eroosiossa
C= maanpeittävyys</t>
    </r>
    <r>
      <rPr>
        <sz val="11"/>
        <color theme="1"/>
        <rFont val="Calibri"/>
        <family val="2"/>
        <scheme val="minor"/>
      </rPr>
      <t xml:space="preserve">
- huomioidaan erilaiset vaikutukset eroosiota aiheuttavista --&gt; viljely- ja muokkauskäytännöistä
- se on kuvattu sademäärän energiaintensiteetillä, aiempi maankäyttö, latvustopeite, pinnan rosoisuus/karheus
P= selittää erilaisten tukikäytäntöjen vaikutusta eroosioon
- mukaan lukien kaistaviljely, pengerviljely, maanalainen pinnan kuivatus
</t>
    </r>
  </si>
  <si>
    <t>Aineistossa rajojen säätämistä pitää sovittaa silmämääräisesti realistiseen näkymään, koska eroosion massa = kg/ha/vuosi --&gt;  min-max (kanavan piirto) eikä tähän ole varsinaista ohjetta määrittämään eroosion massan irtaantumista
- C: 0.211 = kasvipeitekerroin
- Kertoimien luokitukset eri eroosioriskin vaikutuksille s. 6 / Taulukossa 3 kertoimen kuvaus on merkattu yläindeksiin / (Hyödyllisiä materiaaleja -välilehti)
Kertoimia käännettynä suomenkielelle:
- Cereals with autumn ploughing = syyskyntö (voi yhdistää myös kevääseen)
- Cerals with reduced autumn tillage = kevennetty muokkaus
- Cereals with winter-time stubble = talviaikainen sänki
- Winter cereals = syyskylvö
- Perennial grass = monivuotinen nurmikasvusto
- Perennial pasture = laidunmaat</t>
  </si>
  <si>
    <t xml:space="preserve">Corine-aineiston rajaus tietylle valuma-alueelle
- Pitää tehdä oma polygon
- Rajausta ei pysty tekemään (irroittaa rasteri maskilla), jos value-tiedosto on jaettu (tehty luokitelluksi, jossa näkyy osavalueet.
Corinen tietojen irroittaminen
- Käytä -&gt; rasteritason arvot -raporttia --&gt; ylävalikko, "Prosessointi" -&gt; "Työkalut"
- Kaksinkertainen tallennus: ensin tehdään raportin tallennus; tämän jälkeen "unique values table" -tallennus ja tässä valitaan kohta "tallenna GeoPackageen"
- Tallennuksen jälkeen tiedoston voi klikata tasot-kohtaan näkyviin (paikasta, johon äsken tallensit) --&gt; tästä saa vietyä Excel-tiedostoon (tulee näkyviin attribuuttitietona Tasot-kohtaan)
- Klikataan kerran rajattua Corine-aineistoa (aktivoidaan taso) --&gt; valitaan yläpalkista kohdasta "Tasot" ja "Tallenna nimellä" --&gt; tulee laatikko "Tallenna vektoritaso"
-- Tiedostomuotona CSV, jotta saadaan se Excel-muotoon
-- Tallennetaan tiedostoon nimeten
-- Muuta koordinaattijärjestelmä
-- Rasti pois kohdasta "lisää tallennettu tiedosto kartalle"
-- Geometriatyyppi: ei geometriaa
-- Separator: Semicolon
Write bom: Yes
--- Ja paina ok
-- Seuraavaksi avataan tiedosto paikasta, jonne se oli tallennettu
</t>
  </si>
  <si>
    <t>Kaavion luominen maankäyttösektoreista (Excel)
- Valitse kaavio (ympyrä on selkein) --&gt; valitse kaavion tiedot ja syötä ne
- Maankäyttö (klik), numerolliset arvot (rajataan alue), selitykset arvoille (rajataan alue) --&gt; saadaan taulukko näyttämään oikealta</t>
  </si>
  <si>
    <t>Kuvia (klikkaa ruutua, jolloin yläkulmaan tulee pieni kuvake)</t>
  </si>
  <si>
    <t>Pinta-alojen laskeminen rasterista
- valuma-alueen soiden ojitustilanteen saat laskemalla maskilla rajatusta valuma-alueen soiden ojitustilanteesta (irrota rasteri maskilla)
- soiden ojitustilanne on nyt rajattu --&gt; klikkaa rajattua aineistoa ja valitse rasteritason arvot -raportti (löydät sen prosessointi --&gt; työkalut ja oikeaan laitaan avautuu prosessointityökalut)
- Tallenna tiedosto normaalisti ensimmäiseen lokeroon (pysyvään tiedostoon, jos tarvetta tarkastella myöhemmin) --&gt; EI TARVITSE tallentaa alempaan lokeroon, joka ohjautuu GPKG-tiedostoon
- Avaa tallennettu tiedosto paikasta, jonne se on tallennettu --&gt; avautuu nettiselaimeen ja tiedoista löytyy pikselit sekä valmiiksi laskettu neliöala.
- yksi pikseli on 25 m * 25 m = 625 m2 
--&gt; kuvassa 80 pikseliä * 625 m2 = 50 000 m2 eli 5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</si>
</sst>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i/>
      <sz val="11"/>
      <color theme="1"/>
      <name val="Calibri"/>
      <family val="2"/>
      <scheme val="minor"/>
    </font>
    <font>
      <sz val="11"/>
      <color rgb="FF0070C0"/>
      <name val="Calibri"/>
      <family val="2"/>
      <scheme val="minor"/>
    </font>
    <font>
      <b/>
      <sz val="14"/>
      <name val="Calibri"/>
      <family val="2"/>
      <scheme val="minor"/>
    </font>
    <font>
      <sz val="11"/>
      <color rgb="FF002060"/>
      <name val="Calibri"/>
      <family val="2"/>
      <scheme val="minor"/>
    </font>
    <font>
      <b/>
      <sz val="11"/>
      <color rgb="FF002060"/>
      <name val="Calibri"/>
      <family val="2"/>
      <scheme val="minor"/>
    </font>
    <font>
      <sz val="11"/>
      <color rgb="FF00B050"/>
      <name val="Calibri"/>
      <family val="2"/>
      <scheme val="minor"/>
    </font>
    <font>
      <sz val="11"/>
      <name val="Calibri"/>
      <family val="2"/>
      <scheme val="minor"/>
    </font>
    <font>
      <b/>
      <sz val="14"/>
      <color theme="1"/>
      <name val="Calibri"/>
      <family val="2"/>
      <scheme val="minor"/>
    </font>
    <font>
      <sz val="12"/>
      <color theme="1"/>
      <name val="Calibri"/>
      <family val="2"/>
      <scheme val="minor"/>
    </font>
    <font>
      <sz val="11"/>
      <color theme="0" tint="-0.499984740745262"/>
      <name val="Calibri"/>
      <family val="2"/>
      <scheme val="minor"/>
    </font>
    <font>
      <i/>
      <sz val="11"/>
      <color theme="1"/>
      <name val="Calibri"/>
      <family val="2"/>
      <scheme val="minor"/>
    </font>
    <font>
      <sz val="8"/>
      <name val="Calibri"/>
      <family val="2"/>
      <scheme val="minor"/>
    </font>
    <font>
      <u/>
      <sz val="11"/>
      <color theme="10"/>
      <name val="Calibri"/>
      <family val="2"/>
      <scheme val="minor"/>
    </font>
    <font>
      <u/>
      <sz val="14"/>
      <color theme="10"/>
      <name val="Calibri"/>
      <family val="2"/>
      <scheme val="minor"/>
    </font>
    <font>
      <sz val="14"/>
      <color theme="1"/>
      <name val="Calibri"/>
      <family val="2"/>
      <scheme val="minor"/>
    </font>
    <font>
      <sz val="11"/>
      <color theme="1" tint="0.34998626667073579"/>
      <name val="Calibri"/>
      <family val="2"/>
      <scheme val="minor"/>
    </font>
    <font>
      <u/>
      <sz val="12"/>
      <color theme="10"/>
      <name val="Calibri"/>
      <family val="2"/>
      <scheme val="minor"/>
    </font>
    <font>
      <i/>
      <sz val="11"/>
      <name val="Calibri"/>
      <family val="2"/>
      <scheme val="minor"/>
    </font>
    <font>
      <sz val="12"/>
      <name val="Calibri"/>
      <family val="2"/>
      <scheme val="minor"/>
    </font>
    <font>
      <sz val="18"/>
      <color theme="1"/>
      <name val="Calibri"/>
      <family val="2"/>
      <scheme val="minor"/>
    </font>
    <font>
      <b/>
      <sz val="11"/>
      <color rgb="FF00B050"/>
      <name val="Calibri"/>
      <family val="2"/>
      <scheme val="minor"/>
    </font>
    <font>
      <sz val="9"/>
      <color indexed="81"/>
      <name val="Tahoma"/>
      <family val="2"/>
    </font>
    <font>
      <b/>
      <sz val="9"/>
      <color indexed="81"/>
      <name val="Tahoma"/>
      <charset val="1"/>
    </font>
    <font>
      <b/>
      <sz val="9"/>
      <color indexed="81"/>
      <name val="Tahoma"/>
      <family val="2"/>
    </font>
    <font>
      <b/>
      <sz val="12"/>
      <color theme="1"/>
      <name val="Calibri"/>
      <family val="2"/>
      <scheme val="minor"/>
    </font>
  </fonts>
  <fills count="11">
    <fill>
      <patternFill patternType="none"/>
    </fill>
    <fill>
      <patternFill patternType="gray125"/>
    </fill>
    <fill>
      <patternFill patternType="solid">
        <fgColor rgb="FF8BE1FF"/>
        <bgColor indexed="64"/>
      </patternFill>
    </fill>
    <fill>
      <patternFill patternType="solid">
        <fgColor rgb="FFCCECFF"/>
        <bgColor indexed="64"/>
      </patternFill>
    </fill>
    <fill>
      <patternFill patternType="solid">
        <fgColor rgb="FFFFCCFF"/>
        <bgColor indexed="64"/>
      </patternFill>
    </fill>
    <fill>
      <patternFill patternType="solid">
        <fgColor rgb="FFFFFF00"/>
        <bgColor indexed="64"/>
      </patternFill>
    </fill>
    <fill>
      <patternFill patternType="solid">
        <fgColor rgb="FF4BD0FF"/>
        <bgColor indexed="64"/>
      </patternFill>
    </fill>
    <fill>
      <patternFill patternType="solid">
        <fgColor rgb="FFCCFFFF"/>
        <bgColor indexed="64"/>
      </patternFill>
    </fill>
    <fill>
      <patternFill patternType="solid">
        <fgColor rgb="FF71DAFF"/>
        <bgColor indexed="64"/>
      </patternFill>
    </fill>
    <fill>
      <patternFill patternType="solid">
        <fgColor theme="7" tint="0.79998168889431442"/>
        <bgColor indexed="64"/>
      </patternFill>
    </fill>
    <fill>
      <patternFill patternType="solid">
        <fgColor theme="9" tint="0.79998168889431442"/>
        <bgColor indexed="64"/>
      </patternFill>
    </fill>
  </fills>
  <borders count="18">
    <border>
      <left/>
      <right/>
      <top/>
      <bottom/>
      <diagonal/>
    </border>
    <border>
      <left/>
      <right/>
      <top style="double">
        <color indexed="64"/>
      </top>
      <bottom style="thin">
        <color indexed="64"/>
      </bottom>
      <diagonal/>
    </border>
    <border>
      <left/>
      <right/>
      <top/>
      <bottom style="mediumDashDotDot">
        <color rgb="FF0099FF"/>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0"/>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179">
    <xf numFmtId="0" fontId="0" fillId="0" borderId="0" xfId="0"/>
    <xf numFmtId="0" fontId="6" fillId="3" borderId="1" xfId="0" applyFont="1" applyFill="1" applyBorder="1"/>
    <xf numFmtId="0" fontId="2" fillId="3" borderId="1" xfId="0" applyFont="1" applyFill="1" applyBorder="1"/>
    <xf numFmtId="0" fontId="8" fillId="3" borderId="1" xfId="0" applyFont="1" applyFill="1" applyBorder="1"/>
    <xf numFmtId="0" fontId="9" fillId="3" borderId="1" xfId="0" applyFont="1" applyFill="1" applyBorder="1"/>
    <xf numFmtId="0" fontId="10" fillId="0" borderId="0" xfId="0" applyFont="1"/>
    <xf numFmtId="0" fontId="2" fillId="0" borderId="0" xfId="0" applyFont="1"/>
    <xf numFmtId="0" fontId="7" fillId="0" borderId="0" xfId="0" applyFont="1"/>
    <xf numFmtId="0" fontId="8" fillId="0" borderId="0" xfId="0" applyFont="1"/>
    <xf numFmtId="0" fontId="9" fillId="0" borderId="0" xfId="0" applyFont="1"/>
    <xf numFmtId="0" fontId="0" fillId="0" borderId="0" xfId="0" applyAlignment="1">
      <alignment horizontal="right"/>
    </xf>
    <xf numFmtId="0" fontId="0" fillId="0" borderId="0" xfId="0" applyAlignment="1">
      <alignment horizontal="left"/>
    </xf>
    <xf numFmtId="0" fontId="10" fillId="3" borderId="0" xfId="0" applyFont="1" applyFill="1"/>
    <xf numFmtId="0" fontId="10" fillId="0" borderId="0" xfId="0" applyFont="1" applyAlignment="1">
      <alignment horizontal="right"/>
    </xf>
    <xf numFmtId="0" fontId="0" fillId="3" borderId="0" xfId="0" applyFill="1"/>
    <xf numFmtId="0" fontId="8" fillId="3" borderId="0" xfId="0" applyFont="1" applyFill="1"/>
    <xf numFmtId="0" fontId="13" fillId="0" borderId="0" xfId="0" applyFont="1"/>
    <xf numFmtId="0" fontId="2" fillId="3" borderId="0" xfId="0" applyFont="1" applyFill="1"/>
    <xf numFmtId="0" fontId="2" fillId="3" borderId="0" xfId="0" applyFont="1" applyFill="1" applyAlignment="1">
      <alignment horizontal="left"/>
    </xf>
    <xf numFmtId="0" fontId="3" fillId="3" borderId="0" xfId="0" applyFont="1" applyFill="1"/>
    <xf numFmtId="0" fontId="11" fillId="3" borderId="3" xfId="0" applyFont="1" applyFill="1" applyBorder="1" applyAlignment="1">
      <alignment horizontal="left"/>
    </xf>
    <xf numFmtId="0" fontId="0" fillId="3" borderId="3" xfId="0" applyFill="1" applyBorder="1"/>
    <xf numFmtId="0" fontId="7" fillId="3" borderId="0" xfId="0" applyFont="1" applyFill="1"/>
    <xf numFmtId="0" fontId="3" fillId="3" borderId="0" xfId="0" applyFont="1" applyFill="1" applyAlignment="1">
      <alignment horizontal="left"/>
    </xf>
    <xf numFmtId="0" fontId="10" fillId="0" borderId="0" xfId="0" applyFont="1" applyAlignment="1">
      <alignment horizontal="left"/>
    </xf>
    <xf numFmtId="0" fontId="0" fillId="0" borderId="0" xfId="0" applyAlignment="1">
      <alignment horizontal="center"/>
    </xf>
    <xf numFmtId="49" fontId="0" fillId="0" borderId="0" xfId="0" applyNumberFormat="1"/>
    <xf numFmtId="0" fontId="2" fillId="0" borderId="0" xfId="0" applyFont="1" applyAlignment="1">
      <alignment horizontal="center"/>
    </xf>
    <xf numFmtId="0" fontId="2" fillId="0" borderId="3" xfId="0" applyFont="1" applyBorder="1"/>
    <xf numFmtId="0" fontId="0" fillId="0" borderId="3" xfId="0" applyBorder="1"/>
    <xf numFmtId="0" fontId="18" fillId="0" borderId="0" xfId="0" applyFont="1"/>
    <xf numFmtId="0" fontId="0" fillId="0" borderId="3" xfId="0" applyBorder="1" applyAlignment="1">
      <alignment horizontal="left"/>
    </xf>
    <xf numFmtId="0" fontId="0" fillId="0" borderId="4" xfId="0" applyBorder="1"/>
    <xf numFmtId="0" fontId="0" fillId="0" borderId="4" xfId="0" applyBorder="1" applyAlignment="1">
      <alignment wrapText="1"/>
    </xf>
    <xf numFmtId="0" fontId="0" fillId="0" borderId="3" xfId="0" applyBorder="1" applyAlignment="1">
      <alignment horizontal="center"/>
    </xf>
    <xf numFmtId="0" fontId="17" fillId="0" borderId="0" xfId="1" applyFont="1"/>
    <xf numFmtId="0" fontId="2" fillId="4" borderId="0" xfId="0" applyFont="1" applyFill="1"/>
    <xf numFmtId="0" fontId="13" fillId="3" borderId="0" xfId="0" applyFont="1" applyFill="1" applyAlignment="1">
      <alignment horizontal="left"/>
    </xf>
    <xf numFmtId="0" fontId="13" fillId="3" borderId="0" xfId="0" applyFont="1" applyFill="1"/>
    <xf numFmtId="0" fontId="10" fillId="2" borderId="2" xfId="0" applyFont="1" applyFill="1" applyBorder="1" applyAlignment="1">
      <alignment horizontal="right"/>
    </xf>
    <xf numFmtId="0" fontId="10" fillId="2" borderId="2" xfId="0" applyFont="1" applyFill="1" applyBorder="1"/>
    <xf numFmtId="0" fontId="10" fillId="2" borderId="0" xfId="0" applyFont="1" applyFill="1"/>
    <xf numFmtId="0" fontId="16" fillId="0" borderId="0" xfId="1"/>
    <xf numFmtId="0" fontId="10" fillId="0" borderId="6" xfId="0" applyFont="1" applyBorder="1"/>
    <xf numFmtId="0" fontId="10" fillId="5" borderId="0" xfId="0" applyFont="1" applyFill="1"/>
    <xf numFmtId="0" fontId="0" fillId="5" borderId="0" xfId="0" applyFill="1"/>
    <xf numFmtId="0" fontId="0" fillId="0" borderId="0" xfId="0" applyAlignment="1">
      <alignment horizontal="right" vertical="center"/>
    </xf>
    <xf numFmtId="0" fontId="0" fillId="0" borderId="0" xfId="0" applyAlignment="1">
      <alignment vertical="center"/>
    </xf>
    <xf numFmtId="0" fontId="0" fillId="0" borderId="0" xfId="0" applyAlignment="1">
      <alignment vertical="center" wrapText="1"/>
    </xf>
    <xf numFmtId="0" fontId="16" fillId="0" borderId="0" xfId="1" applyAlignment="1">
      <alignment vertical="center"/>
    </xf>
    <xf numFmtId="0" fontId="0" fillId="0" borderId="6" xfId="0" applyBorder="1" applyAlignment="1">
      <alignment vertical="center"/>
    </xf>
    <xf numFmtId="9" fontId="10" fillId="0" borderId="0" xfId="0" applyNumberFormat="1" applyFont="1"/>
    <xf numFmtId="0" fontId="0" fillId="0" borderId="0" xfId="0" applyAlignment="1">
      <alignment horizontal="right" wrapText="1"/>
    </xf>
    <xf numFmtId="0" fontId="11" fillId="3" borderId="0" xfId="0" applyFont="1" applyFill="1" applyAlignment="1">
      <alignment horizontal="left" wrapText="1"/>
    </xf>
    <xf numFmtId="0" fontId="0" fillId="0" borderId="0" xfId="0" applyAlignment="1">
      <alignment horizontal="right" vertical="center" wrapText="1"/>
    </xf>
    <xf numFmtId="0" fontId="19" fillId="0" borderId="0" xfId="0" applyFont="1"/>
    <xf numFmtId="0" fontId="10" fillId="0" borderId="0" xfId="0" applyFont="1" applyAlignment="1">
      <alignment horizontal="right" wrapText="1"/>
    </xf>
    <xf numFmtId="0" fontId="10" fillId="0" borderId="0" xfId="0" applyFont="1" applyAlignment="1">
      <alignment vertical="center"/>
    </xf>
    <xf numFmtId="0" fontId="2" fillId="3" borderId="0" xfId="0" applyFont="1" applyFill="1" applyAlignment="1">
      <alignment horizontal="center"/>
    </xf>
    <xf numFmtId="0" fontId="4" fillId="0" borderId="0" xfId="0" applyFont="1" applyAlignment="1">
      <alignment horizontal="left"/>
    </xf>
    <xf numFmtId="0" fontId="10" fillId="0" borderId="0" xfId="0" applyFont="1" applyAlignment="1">
      <alignment horizontal="left" vertical="center" wrapText="1"/>
    </xf>
    <xf numFmtId="0" fontId="3" fillId="4" borderId="0" xfId="0" applyFont="1" applyFill="1" applyAlignment="1">
      <alignment horizontal="right"/>
    </xf>
    <xf numFmtId="0" fontId="18" fillId="0" borderId="3" xfId="0" applyFont="1" applyBorder="1"/>
    <xf numFmtId="0" fontId="0" fillId="0" borderId="3" xfId="0" applyBorder="1" applyAlignment="1">
      <alignment vertical="center" wrapText="1"/>
    </xf>
    <xf numFmtId="0" fontId="18" fillId="0" borderId="3" xfId="0" applyFont="1" applyBorder="1" applyAlignment="1">
      <alignment vertical="center" wrapText="1"/>
    </xf>
    <xf numFmtId="0" fontId="0" fillId="0" borderId="6" xfId="0" applyBorder="1" applyAlignment="1">
      <alignment vertical="center" wrapText="1"/>
    </xf>
    <xf numFmtId="0" fontId="0" fillId="6" borderId="6" xfId="0" applyFill="1" applyBorder="1"/>
    <xf numFmtId="0" fontId="0" fillId="6" borderId="6" xfId="0" applyFill="1" applyBorder="1" applyAlignment="1">
      <alignment vertical="center" wrapText="1"/>
    </xf>
    <xf numFmtId="0" fontId="0" fillId="7" borderId="3" xfId="0" applyFill="1" applyBorder="1"/>
    <xf numFmtId="0" fontId="20" fillId="0" borderId="0" xfId="1" applyFont="1"/>
    <xf numFmtId="0" fontId="0" fillId="0" borderId="8" xfId="0" applyBorder="1" applyAlignment="1">
      <alignment vertical="center"/>
    </xf>
    <xf numFmtId="0" fontId="0" fillId="0" borderId="8" xfId="0" applyBorder="1" applyAlignment="1">
      <alignment vertical="center" wrapText="1"/>
    </xf>
    <xf numFmtId="0" fontId="0" fillId="0" borderId="0" xfId="0" applyAlignment="1">
      <alignment wrapText="1"/>
    </xf>
    <xf numFmtId="0" fontId="16" fillId="0" borderId="0" xfId="1" applyBorder="1"/>
    <xf numFmtId="0" fontId="19" fillId="0" borderId="0" xfId="0" applyFont="1" applyAlignment="1">
      <alignment horizontal="right"/>
    </xf>
    <xf numFmtId="0" fontId="21" fillId="0" borderId="0" xfId="0" applyFont="1" applyAlignment="1">
      <alignment horizontal="right"/>
    </xf>
    <xf numFmtId="0" fontId="10" fillId="0" borderId="0" xfId="0" applyFont="1" applyAlignment="1">
      <alignment horizontal="left" wrapText="1"/>
    </xf>
    <xf numFmtId="0" fontId="0" fillId="7" borderId="0" xfId="0" applyFill="1" applyAlignment="1">
      <alignment vertical="center"/>
    </xf>
    <xf numFmtId="0" fontId="24" fillId="3" borderId="1" xfId="0" applyFont="1" applyFill="1" applyBorder="1"/>
    <xf numFmtId="0" fontId="9" fillId="3" borderId="0" xfId="0" applyFont="1" applyFill="1"/>
    <xf numFmtId="0" fontId="9" fillId="3" borderId="3" xfId="0" applyFont="1" applyFill="1" applyBorder="1"/>
    <xf numFmtId="0" fontId="2" fillId="0" borderId="3" xfId="0" applyFont="1" applyBorder="1" applyAlignment="1">
      <alignment horizontal="center"/>
    </xf>
    <xf numFmtId="164" fontId="0" fillId="0" borderId="0" xfId="0" applyNumberFormat="1"/>
    <xf numFmtId="0" fontId="16" fillId="0" borderId="0" xfId="1" applyFill="1"/>
    <xf numFmtId="1" fontId="10" fillId="0" borderId="0" xfId="0" applyNumberFormat="1" applyFont="1"/>
    <xf numFmtId="0" fontId="0" fillId="0" borderId="6" xfId="0" applyBorder="1"/>
    <xf numFmtId="0" fontId="13" fillId="0" borderId="6" xfId="0" applyFont="1" applyBorder="1"/>
    <xf numFmtId="0" fontId="2" fillId="7" borderId="0" xfId="0" applyFont="1" applyFill="1" applyAlignment="1">
      <alignment vertical="center"/>
    </xf>
    <xf numFmtId="0" fontId="12" fillId="0" borderId="0" xfId="0" applyFont="1"/>
    <xf numFmtId="0" fontId="2" fillId="8" borderId="3" xfId="0" applyFont="1" applyFill="1" applyBorder="1" applyAlignment="1">
      <alignment horizontal="right"/>
    </xf>
    <xf numFmtId="0" fontId="0" fillId="8" borderId="3" xfId="0" applyFill="1" applyBorder="1" applyAlignment="1">
      <alignment horizontal="left"/>
    </xf>
    <xf numFmtId="0" fontId="0" fillId="8" borderId="3" xfId="0" applyFill="1" applyBorder="1"/>
    <xf numFmtId="0" fontId="2" fillId="8" borderId="3" xfId="0" applyFont="1" applyFill="1" applyBorder="1"/>
    <xf numFmtId="0" fontId="2" fillId="8" borderId="5" xfId="0" applyFont="1" applyFill="1" applyBorder="1" applyAlignment="1">
      <alignment horizontal="right"/>
    </xf>
    <xf numFmtId="0" fontId="14" fillId="8" borderId="5" xfId="0" applyFont="1" applyFill="1" applyBorder="1" applyAlignment="1">
      <alignment horizontal="left"/>
    </xf>
    <xf numFmtId="0" fontId="0" fillId="8" borderId="5" xfId="0" applyFill="1" applyBorder="1"/>
    <xf numFmtId="0" fontId="2" fillId="8" borderId="5" xfId="0" applyFont="1" applyFill="1" applyBorder="1"/>
    <xf numFmtId="0" fontId="5" fillId="8" borderId="5" xfId="0" applyFont="1" applyFill="1" applyBorder="1"/>
    <xf numFmtId="0" fontId="7" fillId="0" borderId="0" xfId="0" applyFont="1" applyAlignment="1">
      <alignment vertical="center"/>
    </xf>
    <xf numFmtId="0" fontId="0" fillId="0" borderId="0" xfId="0" applyAlignment="1">
      <alignment horizontal="left" vertical="center"/>
    </xf>
    <xf numFmtId="0" fontId="10" fillId="0" borderId="0" xfId="0" applyFont="1" applyAlignment="1">
      <alignment vertical="center" wrapText="1"/>
    </xf>
    <xf numFmtId="0" fontId="4" fillId="0" borderId="0" xfId="0" applyFont="1" applyAlignment="1">
      <alignment horizontal="left" vertical="center"/>
    </xf>
    <xf numFmtId="0" fontId="14" fillId="0" borderId="0" xfId="0" applyFont="1" applyAlignment="1">
      <alignment vertical="center"/>
    </xf>
    <xf numFmtId="0" fontId="19" fillId="0" borderId="0" xfId="0" applyFont="1" applyAlignment="1">
      <alignment horizontal="left" vertical="center"/>
    </xf>
    <xf numFmtId="0" fontId="19" fillId="0" borderId="0" xfId="0" applyFont="1" applyAlignment="1">
      <alignment vertical="center"/>
    </xf>
    <xf numFmtId="0" fontId="2" fillId="3" borderId="0" xfId="0" applyFont="1" applyFill="1" applyAlignment="1">
      <alignment horizontal="left" vertical="center"/>
    </xf>
    <xf numFmtId="0" fontId="0" fillId="3" borderId="0" xfId="0" applyFill="1" applyAlignment="1">
      <alignment vertical="center"/>
    </xf>
    <xf numFmtId="0" fontId="8" fillId="3" borderId="0" xfId="0" applyFont="1" applyFill="1" applyAlignment="1">
      <alignment vertical="center"/>
    </xf>
    <xf numFmtId="0" fontId="3" fillId="3" borderId="0" xfId="0" applyFont="1" applyFill="1" applyAlignment="1">
      <alignment horizontal="left" vertical="center"/>
    </xf>
    <xf numFmtId="0" fontId="1" fillId="3" borderId="0" xfId="0" applyFont="1" applyFill="1" applyAlignment="1">
      <alignment vertical="center"/>
    </xf>
    <xf numFmtId="0" fontId="10" fillId="0" borderId="0" xfId="0" applyFont="1" applyAlignment="1">
      <alignment horizontal="left" vertical="center"/>
    </xf>
    <xf numFmtId="0" fontId="13" fillId="0" borderId="0" xfId="0" applyFont="1" applyAlignment="1">
      <alignment vertical="center"/>
    </xf>
    <xf numFmtId="0" fontId="0" fillId="0" borderId="9" xfId="0" applyBorder="1"/>
    <xf numFmtId="0" fontId="0" fillId="7" borderId="9" xfId="0" applyFill="1" applyBorder="1" applyAlignment="1">
      <alignment horizontal="right"/>
    </xf>
    <xf numFmtId="0" fontId="0" fillId="7" borderId="0" xfId="0" applyFill="1"/>
    <xf numFmtId="0" fontId="2" fillId="0" borderId="0" xfId="0" applyFont="1" applyAlignment="1">
      <alignment vertical="center"/>
    </xf>
    <xf numFmtId="0" fontId="0" fillId="0" borderId="0" xfId="0" applyAlignment="1">
      <alignment horizontal="center" vertical="center"/>
    </xf>
    <xf numFmtId="1" fontId="0" fillId="0" borderId="0" xfId="0" applyNumberFormat="1" applyAlignment="1">
      <alignment horizontal="center" vertical="center"/>
    </xf>
    <xf numFmtId="0" fontId="0" fillId="0" borderId="10" xfId="0" applyBorder="1"/>
    <xf numFmtId="0" fontId="0" fillId="4" borderId="0" xfId="0" applyFill="1" applyAlignment="1">
      <alignment horizontal="left"/>
    </xf>
    <xf numFmtId="0" fontId="0" fillId="0" borderId="9" xfId="0" applyBorder="1" applyAlignment="1">
      <alignment horizontal="center"/>
    </xf>
    <xf numFmtId="0" fontId="0" fillId="9" borderId="0" xfId="0" applyFill="1" applyAlignment="1">
      <alignment horizontal="right"/>
    </xf>
    <xf numFmtId="0" fontId="0" fillId="9" borderId="0" xfId="0" applyFill="1" applyAlignment="1">
      <alignment horizontal="center"/>
    </xf>
    <xf numFmtId="0" fontId="0" fillId="9" borderId="9" xfId="0" applyFill="1" applyBorder="1" applyAlignment="1">
      <alignment horizontal="center"/>
    </xf>
    <xf numFmtId="0" fontId="0" fillId="9" borderId="0" xfId="0" applyFill="1"/>
    <xf numFmtId="164" fontId="0" fillId="0" borderId="0" xfId="0" applyNumberFormat="1" applyAlignment="1">
      <alignment horizontal="center"/>
    </xf>
    <xf numFmtId="164" fontId="0" fillId="9" borderId="0" xfId="0" applyNumberFormat="1" applyFill="1" applyAlignment="1">
      <alignment horizontal="center"/>
    </xf>
    <xf numFmtId="0" fontId="0" fillId="10" borderId="9" xfId="0" applyFill="1" applyBorder="1"/>
    <xf numFmtId="0" fontId="0" fillId="10" borderId="4" xfId="0" applyFill="1" applyBorder="1"/>
    <xf numFmtId="0" fontId="0" fillId="10" borderId="3" xfId="0" applyFill="1" applyBorder="1"/>
    <xf numFmtId="0" fontId="18" fillId="0" borderId="0" xfId="0" applyFont="1" applyAlignment="1">
      <alignment wrapText="1"/>
    </xf>
    <xf numFmtId="0" fontId="17" fillId="0" borderId="3" xfId="1" applyFont="1" applyBorder="1"/>
    <xf numFmtId="0" fontId="16" fillId="0" borderId="0" xfId="1" applyBorder="1" applyAlignment="1">
      <alignment vertical="center"/>
    </xf>
    <xf numFmtId="9" fontId="10" fillId="0" borderId="0" xfId="0" applyNumberFormat="1" applyFont="1" applyAlignment="1">
      <alignment vertical="center"/>
    </xf>
    <xf numFmtId="0" fontId="10" fillId="0" borderId="0" xfId="0" applyFont="1" applyAlignment="1">
      <alignment horizontal="right" vertical="center"/>
    </xf>
    <xf numFmtId="0" fontId="10" fillId="0" borderId="6" xfId="0" applyFont="1" applyBorder="1" applyAlignment="1">
      <alignment vertical="center"/>
    </xf>
    <xf numFmtId="0" fontId="2" fillId="5" borderId="0" xfId="0" applyFont="1" applyFill="1" applyAlignment="1">
      <alignment horizontal="right"/>
    </xf>
    <xf numFmtId="0" fontId="2" fillId="5" borderId="0" xfId="0" applyFont="1" applyFill="1" applyAlignment="1">
      <alignment horizontal="center" vertical="center"/>
    </xf>
    <xf numFmtId="164" fontId="0" fillId="5" borderId="0" xfId="0" applyNumberFormat="1" applyFill="1"/>
    <xf numFmtId="0" fontId="2" fillId="5" borderId="0" xfId="0" applyFont="1" applyFill="1" applyAlignment="1">
      <alignment horizontal="center"/>
    </xf>
    <xf numFmtId="0" fontId="10" fillId="5" borderId="0" xfId="0" applyFont="1" applyFill="1" applyAlignment="1">
      <alignment vertical="center"/>
    </xf>
    <xf numFmtId="0" fontId="0" fillId="5" borderId="0" xfId="0" applyFill="1" applyAlignment="1">
      <alignment vertical="center"/>
    </xf>
    <xf numFmtId="0" fontId="28" fillId="9" borderId="3" xfId="0" applyFont="1" applyFill="1" applyBorder="1"/>
    <xf numFmtId="0" fontId="0" fillId="9" borderId="3" xfId="0" applyFill="1" applyBorder="1"/>
    <xf numFmtId="0" fontId="0" fillId="0" borderId="16" xfId="0" applyBorder="1"/>
    <xf numFmtId="0" fontId="0" fillId="0" borderId="15" xfId="0" applyBorder="1"/>
    <xf numFmtId="0" fontId="0" fillId="0" borderId="6" xfId="0" applyBorder="1" applyAlignment="1">
      <alignment vertical="top" wrapText="1"/>
    </xf>
    <xf numFmtId="0" fontId="16" fillId="7" borderId="3" xfId="1" applyFill="1" applyBorder="1" applyAlignment="1">
      <alignment vertical="top" wrapText="1"/>
    </xf>
    <xf numFmtId="0" fontId="0" fillId="7" borderId="3" xfId="0" applyFill="1" applyBorder="1" applyAlignment="1">
      <alignment vertical="top" wrapText="1"/>
    </xf>
    <xf numFmtId="0" fontId="0" fillId="0" borderId="6" xfId="0" applyBorder="1" applyAlignment="1">
      <alignment horizontal="left" vertical="top" wrapText="1"/>
    </xf>
    <xf numFmtId="0" fontId="16" fillId="7" borderId="0" xfId="1" applyFill="1" applyAlignment="1">
      <alignment vertical="center"/>
    </xf>
    <xf numFmtId="0" fontId="0" fillId="0" borderId="10" xfId="0" applyBorder="1" applyAlignment="1">
      <alignment horizontal="left" vertical="top" wrapText="1" readingOrder="1"/>
    </xf>
    <xf numFmtId="0" fontId="0" fillId="0" borderId="6" xfId="0" applyBorder="1" applyAlignment="1">
      <alignment horizontal="left" vertical="center" wrapText="1"/>
    </xf>
    <xf numFmtId="0" fontId="0" fillId="0" borderId="10" xfId="0" applyBorder="1" applyAlignment="1">
      <alignment horizontal="left" vertical="center" wrapText="1" readingOrder="1"/>
    </xf>
    <xf numFmtId="0" fontId="23" fillId="0" borderId="15" xfId="0" applyFont="1" applyBorder="1" applyAlignment="1">
      <alignment horizontal="left"/>
    </xf>
    <xf numFmtId="0" fontId="23" fillId="0" borderId="16" xfId="0" applyFont="1" applyBorder="1" applyAlignment="1">
      <alignment horizontal="left"/>
    </xf>
    <xf numFmtId="0" fontId="22" fillId="7" borderId="0" xfId="0" applyFont="1" applyFill="1" applyAlignment="1">
      <alignment horizontal="left" vertical="center" wrapText="1"/>
    </xf>
    <xf numFmtId="0" fontId="0" fillId="7" borderId="0" xfId="0" applyFill="1" applyAlignment="1">
      <alignment horizontal="left"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9" borderId="9" xfId="0" applyFill="1" applyBorder="1" applyAlignment="1">
      <alignment horizontal="center"/>
    </xf>
    <xf numFmtId="0" fontId="0" fillId="9" borderId="14" xfId="0" applyFill="1" applyBorder="1" applyAlignment="1">
      <alignment horizontal="center"/>
    </xf>
    <xf numFmtId="0" fontId="0" fillId="0" borderId="9"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9" borderId="0" xfId="0" applyFill="1" applyAlignment="1">
      <alignment horizontal="center"/>
    </xf>
    <xf numFmtId="0" fontId="0" fillId="0" borderId="0" xfId="0" applyAlignment="1">
      <alignment horizontal="center"/>
    </xf>
    <xf numFmtId="0" fontId="2" fillId="3" borderId="0" xfId="0" applyFont="1" applyFill="1" applyAlignment="1">
      <alignment horizontal="left" wrapText="1"/>
    </xf>
    <xf numFmtId="0" fontId="17" fillId="0" borderId="0" xfId="1" applyFont="1" applyAlignment="1">
      <alignment horizontal="left"/>
    </xf>
    <xf numFmtId="0" fontId="0" fillId="0" borderId="6" xfId="0" applyBorder="1" applyAlignment="1">
      <alignment horizontal="center" vertical="center"/>
    </xf>
    <xf numFmtId="0" fontId="10" fillId="0" borderId="6" xfId="0" applyFont="1"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left" vertical="top" wrapText="1"/>
    </xf>
    <xf numFmtId="0" fontId="0" fillId="0" borderId="7" xfId="0" applyBorder="1" applyAlignment="1">
      <alignment horizontal="left" vertical="top" wrapText="1"/>
    </xf>
    <xf numFmtId="0" fontId="0" fillId="0" borderId="17" xfId="0" applyBorder="1" applyAlignment="1">
      <alignment horizontal="left" vertical="center" wrapText="1"/>
    </xf>
    <xf numFmtId="0" fontId="0" fillId="0" borderId="7" xfId="0" applyBorder="1" applyAlignment="1">
      <alignment horizontal="left" vertical="center" wrapText="1"/>
    </xf>
  </cellXfs>
  <cellStyles count="2">
    <cellStyle name="Hyperlinkki" xfId="1" builtinId="8"/>
    <cellStyle name="Normaali" xfId="0" builtinId="0"/>
  </cellStyles>
  <dxfs count="0"/>
  <tableStyles count="0" defaultTableStyle="TableStyleMedium2" defaultPivotStyle="PivotStyleLight16"/>
  <colors>
    <mruColors>
      <color rgb="FFCCECFF"/>
      <color rgb="FFCCFFFF"/>
      <color rgb="FF71DAFF"/>
      <color rgb="FF5BD4FF"/>
      <color rgb="FF4BD0FF"/>
      <color rgb="FF93D6FF"/>
      <color rgb="FF00CC66"/>
      <color rgb="FF00FF00"/>
      <color rgb="FF00FF99"/>
      <color rgb="FFFF7B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fi-FI"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Maksimipistejakauma / Vertailutaulukko</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fi-FI"/>
        </a:p>
      </c:txPr>
    </c:title>
    <c:autoTitleDeleted val="0"/>
    <c:plotArea>
      <c:layout/>
      <c:pieChart>
        <c:varyColors val="1"/>
        <c:ser>
          <c:idx val="0"/>
          <c:order val="0"/>
          <c:tx>
            <c:strRef>
              <c:f>Priorisointityökalu!$B$76</c:f>
              <c:strCache>
                <c:ptCount val="1"/>
                <c:pt idx="0">
                  <c:v>Pisteet yht.</c:v>
                </c:pt>
              </c:strCache>
            </c:strRef>
          </c:tx>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589-4145-AFB1-F59F2FBF34B6}"/>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8589-4145-AFB1-F59F2FBF34B6}"/>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424-4BF2-A02D-9522AF1854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solidFill>
                    <a:effectLst>
                      <a:glow rad="101600">
                        <a:schemeClr val="bg1">
                          <a:alpha val="60000"/>
                        </a:schemeClr>
                      </a:glow>
                    </a:effectLst>
                    <a:latin typeface="+mn-lt"/>
                    <a:ea typeface="+mn-ea"/>
                    <a:cs typeface="+mn-cs"/>
                  </a:defRPr>
                </a:pPr>
                <a:endParaRPr lang="fi-FI"/>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Priorisointityökalu!$A$77:$A$79</c:f>
              <c:strCache>
                <c:ptCount val="3"/>
                <c:pt idx="0">
                  <c:v>Vesistötiedot ja kuormitus</c:v>
                </c:pt>
                <c:pt idx="1">
                  <c:v>Valuma-aluetiedot</c:v>
                </c:pt>
                <c:pt idx="2">
                  <c:v>Vesiensuojelurakenteen tiedot</c:v>
                </c:pt>
              </c:strCache>
            </c:strRef>
          </c:cat>
          <c:val>
            <c:numRef>
              <c:f>Priorisointityökalu!$B$77:$B$79</c:f>
              <c:numCache>
                <c:formatCode>General</c:formatCode>
                <c:ptCount val="3"/>
                <c:pt idx="0">
                  <c:v>44</c:v>
                </c:pt>
                <c:pt idx="1">
                  <c:v>23</c:v>
                </c:pt>
                <c:pt idx="2">
                  <c:v>26</c:v>
                </c:pt>
              </c:numCache>
            </c:numRef>
          </c:val>
          <c:extLst>
            <c:ext xmlns:c16="http://schemas.microsoft.com/office/drawing/2014/chart" uri="{C3380CC4-5D6E-409C-BE32-E72D297353CC}">
              <c16:uniqueId val="{00000000-0424-4BF2-A02D-9522AF1854A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Kohteen yhteispisteet</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fi-FI"/>
        </a:p>
      </c:txPr>
    </c:title>
    <c:autoTitleDeleted val="0"/>
    <c:plotArea>
      <c:layout/>
      <c:pieChart>
        <c:varyColors val="1"/>
        <c:ser>
          <c:idx val="0"/>
          <c:order val="0"/>
          <c:tx>
            <c:strRef>
              <c:f>Priorisointityökalu!$B$101</c:f>
              <c:strCache>
                <c:ptCount val="1"/>
                <c:pt idx="0">
                  <c:v>Pisteet yht.</c:v>
                </c:pt>
              </c:strCache>
            </c:strRef>
          </c:tx>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776E-48AE-A0A0-A677AEC17EB1}"/>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776E-48AE-A0A0-A677AEC17EB1}"/>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776E-48AE-A0A0-A677AEC17EB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effectLst>
                      <a:glow rad="101600">
                        <a:schemeClr val="bg1">
                          <a:alpha val="60000"/>
                        </a:schemeClr>
                      </a:glow>
                    </a:effectLst>
                    <a:latin typeface="+mn-lt"/>
                    <a:ea typeface="+mn-ea"/>
                    <a:cs typeface="+mn-cs"/>
                  </a:defRPr>
                </a:pPr>
                <a:endParaRPr lang="fi-FI"/>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Priorisointityökalu!$A$102:$A$104</c:f>
              <c:strCache>
                <c:ptCount val="3"/>
                <c:pt idx="0">
                  <c:v>Vesistötiedot ja kuormitus</c:v>
                </c:pt>
                <c:pt idx="1">
                  <c:v>Valuma-aluetiedot</c:v>
                </c:pt>
                <c:pt idx="2">
                  <c:v>Vesiensuojelurakenteen tiedot</c:v>
                </c:pt>
              </c:strCache>
            </c:strRef>
          </c:cat>
          <c:val>
            <c:numRef>
              <c:f>Priorisointityökalu!$B$102:$B$104</c:f>
              <c:numCache>
                <c:formatCode>General</c:formatCode>
                <c:ptCount val="3"/>
                <c:pt idx="0">
                  <c:v>0</c:v>
                </c:pt>
                <c:pt idx="1">
                  <c:v>0</c:v>
                </c:pt>
                <c:pt idx="2">
                  <c:v>0</c:v>
                </c:pt>
              </c:numCache>
            </c:numRef>
          </c:val>
          <c:extLst>
            <c:ext xmlns:c16="http://schemas.microsoft.com/office/drawing/2014/chart" uri="{C3380CC4-5D6E-409C-BE32-E72D297353CC}">
              <c16:uniqueId val="{00000000-4375-4176-9D69-175072929D0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fi-FI"/>
              <a:t>Maksimipiste</a:t>
            </a:r>
            <a:r>
              <a:rPr lang="fi-FI" baseline="0"/>
              <a:t>jakauma</a:t>
            </a:r>
            <a:r>
              <a:rPr lang="fi-FI"/>
              <a:t> / Vertailutaulukko</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fi-FI"/>
        </a:p>
      </c:txPr>
    </c:title>
    <c:autoTitleDeleted val="0"/>
    <c:plotArea>
      <c:layout/>
      <c:pieChart>
        <c:varyColors val="1"/>
        <c:ser>
          <c:idx val="0"/>
          <c:order val="0"/>
          <c:tx>
            <c:strRef>
              <c:f>'Priorisointityökalu esimerkki 1'!$B$76</c:f>
              <c:strCache>
                <c:ptCount val="1"/>
                <c:pt idx="0">
                  <c:v>Pisteet yht.</c:v>
                </c:pt>
              </c:strCache>
            </c:strRef>
          </c:tx>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4C60-40D3-81B2-8FA0E6E98AB8}"/>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4C60-40D3-81B2-8FA0E6E98AB8}"/>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4C60-40D3-81B2-8FA0E6E98AB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solidFill>
                    <a:effectLst>
                      <a:glow rad="101600">
                        <a:schemeClr val="bg1">
                          <a:alpha val="60000"/>
                        </a:schemeClr>
                      </a:glow>
                    </a:effectLst>
                    <a:latin typeface="+mn-lt"/>
                    <a:ea typeface="+mn-ea"/>
                    <a:cs typeface="+mn-cs"/>
                  </a:defRPr>
                </a:pPr>
                <a:endParaRPr lang="fi-FI"/>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'Priorisointityökalu esimerkki 1'!$A$77:$A$79</c:f>
              <c:strCache>
                <c:ptCount val="3"/>
                <c:pt idx="0">
                  <c:v>Vesistötiedot ja kuormitus</c:v>
                </c:pt>
                <c:pt idx="1">
                  <c:v>Valuma-aluetiedot</c:v>
                </c:pt>
                <c:pt idx="2">
                  <c:v>Vesiensuojelurakenteen tiedot</c:v>
                </c:pt>
              </c:strCache>
            </c:strRef>
          </c:cat>
          <c:val>
            <c:numRef>
              <c:f>'Priorisointityökalu esimerkki 1'!$B$77:$B$79</c:f>
              <c:numCache>
                <c:formatCode>General</c:formatCode>
                <c:ptCount val="3"/>
                <c:pt idx="0">
                  <c:v>44</c:v>
                </c:pt>
                <c:pt idx="1">
                  <c:v>23</c:v>
                </c:pt>
                <c:pt idx="2">
                  <c:v>26</c:v>
                </c:pt>
              </c:numCache>
            </c:numRef>
          </c:val>
          <c:extLst>
            <c:ext xmlns:c16="http://schemas.microsoft.com/office/drawing/2014/chart" uri="{C3380CC4-5D6E-409C-BE32-E72D297353CC}">
              <c16:uniqueId val="{00000006-4C60-40D3-81B2-8FA0E6E98AB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Kohteen</a:t>
            </a:r>
            <a:r>
              <a:rPr lang="en-US" baseline="0"/>
              <a:t> yhteispisteet</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fi-FI"/>
        </a:p>
      </c:txPr>
    </c:title>
    <c:autoTitleDeleted val="0"/>
    <c:plotArea>
      <c:layout/>
      <c:pieChart>
        <c:varyColors val="1"/>
        <c:ser>
          <c:idx val="0"/>
          <c:order val="0"/>
          <c:tx>
            <c:strRef>
              <c:f>'Priorisointityökalu esimerkki 1'!$B$101</c:f>
              <c:strCache>
                <c:ptCount val="1"/>
                <c:pt idx="0">
                  <c:v>Pisteet yht.</c:v>
                </c:pt>
              </c:strCache>
            </c:strRef>
          </c:tx>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97D-4396-84A9-0E08D4F4D3CD}"/>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97D-4396-84A9-0E08D4F4D3CD}"/>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197D-4396-84A9-0E08D4F4D3C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effectLst>
                      <a:glow rad="101600">
                        <a:schemeClr val="bg1">
                          <a:alpha val="60000"/>
                        </a:schemeClr>
                      </a:glow>
                    </a:effectLst>
                    <a:latin typeface="+mn-lt"/>
                    <a:ea typeface="+mn-ea"/>
                    <a:cs typeface="+mn-cs"/>
                  </a:defRPr>
                </a:pPr>
                <a:endParaRPr lang="fi-FI"/>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'Priorisointityökalu esimerkki 1'!$A$102:$A$104</c:f>
              <c:strCache>
                <c:ptCount val="3"/>
                <c:pt idx="0">
                  <c:v>Vesistötiedot ja kuormitus</c:v>
                </c:pt>
                <c:pt idx="1">
                  <c:v>Valuma-aluetiedot</c:v>
                </c:pt>
                <c:pt idx="2">
                  <c:v>Vesiensuojelurakenteen tiedot</c:v>
                </c:pt>
              </c:strCache>
            </c:strRef>
          </c:cat>
          <c:val>
            <c:numRef>
              <c:f>'Priorisointityökalu esimerkki 1'!$B$102:$B$104</c:f>
              <c:numCache>
                <c:formatCode>General</c:formatCode>
                <c:ptCount val="3"/>
                <c:pt idx="0">
                  <c:v>26</c:v>
                </c:pt>
                <c:pt idx="1">
                  <c:v>10</c:v>
                </c:pt>
                <c:pt idx="2">
                  <c:v>19</c:v>
                </c:pt>
              </c:numCache>
            </c:numRef>
          </c:val>
          <c:extLst>
            <c:ext xmlns:c16="http://schemas.microsoft.com/office/drawing/2014/chart" uri="{C3380CC4-5D6E-409C-BE32-E72D297353CC}">
              <c16:uniqueId val="{00000006-197D-4396-84A9-0E08D4F4D3C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fi-FI"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Maksimipistejakauma / Vertailutaulukko</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fi-FI"/>
        </a:p>
      </c:txPr>
    </c:title>
    <c:autoTitleDeleted val="0"/>
    <c:plotArea>
      <c:layout/>
      <c:pieChart>
        <c:varyColors val="1"/>
        <c:ser>
          <c:idx val="0"/>
          <c:order val="0"/>
          <c:tx>
            <c:strRef>
              <c:f>'Priorisointityökalu esimerkki 2'!$B$76</c:f>
              <c:strCache>
                <c:ptCount val="1"/>
                <c:pt idx="0">
                  <c:v>Pisteet yht.</c:v>
                </c:pt>
              </c:strCache>
            </c:strRef>
          </c:tx>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3E9-4C95-A10C-35E6BE319596}"/>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3E9-4C95-A10C-35E6BE319596}"/>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A3E9-4C95-A10C-35E6BE31959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noFill/>
                    </a:ln>
                    <a:solidFill>
                      <a:schemeClr val="tx1"/>
                    </a:solidFill>
                    <a:effectLst>
                      <a:glow rad="101600">
                        <a:schemeClr val="bg1">
                          <a:alpha val="60000"/>
                        </a:schemeClr>
                      </a:glow>
                    </a:effectLst>
                    <a:latin typeface="+mn-lt"/>
                    <a:ea typeface="+mn-ea"/>
                    <a:cs typeface="+mn-cs"/>
                  </a:defRPr>
                </a:pPr>
                <a:endParaRPr lang="fi-FI"/>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'Priorisointityökalu esimerkki 2'!$A$77:$A$79</c:f>
              <c:strCache>
                <c:ptCount val="3"/>
                <c:pt idx="0">
                  <c:v>Vesistötiedot ja kuormitus</c:v>
                </c:pt>
                <c:pt idx="1">
                  <c:v>Valuma-aluetiedot</c:v>
                </c:pt>
                <c:pt idx="2">
                  <c:v>Vesiensuojelurakenteen tiedot</c:v>
                </c:pt>
              </c:strCache>
            </c:strRef>
          </c:cat>
          <c:val>
            <c:numRef>
              <c:f>'Priorisointityökalu esimerkki 2'!$B$77:$B$79</c:f>
              <c:numCache>
                <c:formatCode>General</c:formatCode>
                <c:ptCount val="3"/>
                <c:pt idx="0">
                  <c:v>44</c:v>
                </c:pt>
                <c:pt idx="1">
                  <c:v>23</c:v>
                </c:pt>
                <c:pt idx="2">
                  <c:v>26</c:v>
                </c:pt>
              </c:numCache>
            </c:numRef>
          </c:val>
          <c:extLst>
            <c:ext xmlns:c16="http://schemas.microsoft.com/office/drawing/2014/chart" uri="{C3380CC4-5D6E-409C-BE32-E72D297353CC}">
              <c16:uniqueId val="{00000006-A3E9-4C95-A10C-35E6BE31959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rPr>
              <a:t>Kohteen yhteispisteet</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fi-FI"/>
        </a:p>
      </c:txPr>
    </c:title>
    <c:autoTitleDeleted val="0"/>
    <c:plotArea>
      <c:layout/>
      <c:pieChart>
        <c:varyColors val="1"/>
        <c:ser>
          <c:idx val="0"/>
          <c:order val="0"/>
          <c:tx>
            <c:strRef>
              <c:f>'Priorisointityökalu esimerkki 2'!$B$101</c:f>
              <c:strCache>
                <c:ptCount val="1"/>
                <c:pt idx="0">
                  <c:v>Pisteet yht.</c:v>
                </c:pt>
              </c:strCache>
            </c:strRef>
          </c:tx>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3165-441B-A1F5-8C26F175D50F}"/>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3165-441B-A1F5-8C26F175D50F}"/>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3165-441B-A1F5-8C26F175D50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effectLst>
                      <a:glow rad="101600">
                        <a:schemeClr val="bg1">
                          <a:alpha val="60000"/>
                        </a:schemeClr>
                      </a:glow>
                    </a:effectLst>
                    <a:latin typeface="+mn-lt"/>
                    <a:ea typeface="+mn-ea"/>
                    <a:cs typeface="+mn-cs"/>
                  </a:defRPr>
                </a:pPr>
                <a:endParaRPr lang="fi-FI"/>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'Priorisointityökalu esimerkki 2'!$A$102:$A$104</c:f>
              <c:strCache>
                <c:ptCount val="3"/>
                <c:pt idx="0">
                  <c:v>Vesistötiedot ja kuormitus</c:v>
                </c:pt>
                <c:pt idx="1">
                  <c:v>Valuma-aluetiedot</c:v>
                </c:pt>
                <c:pt idx="2">
                  <c:v>Vesiensuojelurakenteen tiedot</c:v>
                </c:pt>
              </c:strCache>
            </c:strRef>
          </c:cat>
          <c:val>
            <c:numRef>
              <c:f>'Priorisointityökalu esimerkki 2'!$B$102:$B$104</c:f>
              <c:numCache>
                <c:formatCode>General</c:formatCode>
                <c:ptCount val="3"/>
                <c:pt idx="0">
                  <c:v>18</c:v>
                </c:pt>
                <c:pt idx="1">
                  <c:v>2</c:v>
                </c:pt>
                <c:pt idx="2">
                  <c:v>14</c:v>
                </c:pt>
              </c:numCache>
            </c:numRef>
          </c:val>
          <c:extLst>
            <c:ext xmlns:c16="http://schemas.microsoft.com/office/drawing/2014/chart" uri="{C3380CC4-5D6E-409C-BE32-E72D297353CC}">
              <c16:uniqueId val="{00000006-3165-441B-A1F5-8C26F175D50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i-FI"/>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6.xml.rels><?xml version="1.0" encoding="UTF-8" standalone="yes"?>
<Relationships xmlns="http://schemas.openxmlformats.org/package/2006/relationships"><Relationship Id="rId1" Type="http://schemas.openxmlformats.org/officeDocument/2006/relationships/image" Target="../media/image36.gif"/></Relationships>
</file>

<file path=xl/drawings/_rels/drawing7.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16</xdr:col>
      <xdr:colOff>518716</xdr:colOff>
      <xdr:row>42</xdr:row>
      <xdr:rowOff>9525</xdr:rowOff>
    </xdr:to>
    <xdr:pic>
      <xdr:nvPicPr>
        <xdr:cNvPr id="6" name="Kuva 5">
          <a:extLst>
            <a:ext uri="{FF2B5EF4-FFF2-40B4-BE49-F238E27FC236}">
              <a16:creationId xmlns:a16="http://schemas.microsoft.com/office/drawing/2014/main" id="{A63E18EC-9701-0F2A-4E0B-C8AC818FB8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6915150"/>
          <a:ext cx="9662716" cy="733425"/>
        </a:xfrm>
        <a:prstGeom prst="rect">
          <a:avLst/>
        </a:prstGeom>
      </xdr:spPr>
    </xdr:pic>
    <xdr:clientData/>
  </xdr:twoCellAnchor>
  <xdr:twoCellAnchor editAs="oneCell">
    <xdr:from>
      <xdr:col>6</xdr:col>
      <xdr:colOff>0</xdr:colOff>
      <xdr:row>44</xdr:row>
      <xdr:rowOff>15875</xdr:rowOff>
    </xdr:from>
    <xdr:to>
      <xdr:col>11</xdr:col>
      <xdr:colOff>521059</xdr:colOff>
      <xdr:row>58</xdr:row>
      <xdr:rowOff>76200</xdr:rowOff>
    </xdr:to>
    <xdr:pic>
      <xdr:nvPicPr>
        <xdr:cNvPr id="8" name="Kuva 7">
          <a:extLst>
            <a:ext uri="{FF2B5EF4-FFF2-40B4-BE49-F238E27FC236}">
              <a16:creationId xmlns:a16="http://schemas.microsoft.com/office/drawing/2014/main" id="{F0A7C5AC-08D9-564D-7C4F-34329C8148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1825" y="8016875"/>
          <a:ext cx="3569059" cy="2593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80</xdr:row>
      <xdr:rowOff>20637</xdr:rowOff>
    </xdr:from>
    <xdr:to>
      <xdr:col>2</xdr:col>
      <xdr:colOff>390525</xdr:colOff>
      <xdr:row>98</xdr:row>
      <xdr:rowOff>142875</xdr:rowOff>
    </xdr:to>
    <xdr:graphicFrame macro="">
      <xdr:nvGraphicFramePr>
        <xdr:cNvPr id="3" name="Kaavio 2">
          <a:extLst>
            <a:ext uri="{FF2B5EF4-FFF2-40B4-BE49-F238E27FC236}">
              <a16:creationId xmlns:a16="http://schemas.microsoft.com/office/drawing/2014/main" id="{60738147-DF4E-16FE-8286-185CF1C2E4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133349</xdr:colOff>
      <xdr:row>105</xdr:row>
      <xdr:rowOff>77787</xdr:rowOff>
    </xdr:from>
    <xdr:to>
      <xdr:col>2</xdr:col>
      <xdr:colOff>390525</xdr:colOff>
      <xdr:row>124</xdr:row>
      <xdr:rowOff>28575</xdr:rowOff>
    </xdr:to>
    <xdr:graphicFrame macro="">
      <xdr:nvGraphicFramePr>
        <xdr:cNvPr id="4" name="Kaavio 3">
          <a:extLst>
            <a:ext uri="{FF2B5EF4-FFF2-40B4-BE49-F238E27FC236}">
              <a16:creationId xmlns:a16="http://schemas.microsoft.com/office/drawing/2014/main" id="{CAE4F48C-45A8-F194-ED60-3C60D0DB3E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80</xdr:row>
      <xdr:rowOff>20637</xdr:rowOff>
    </xdr:from>
    <xdr:to>
      <xdr:col>2</xdr:col>
      <xdr:colOff>390525</xdr:colOff>
      <xdr:row>98</xdr:row>
      <xdr:rowOff>142875</xdr:rowOff>
    </xdr:to>
    <xdr:graphicFrame macro="">
      <xdr:nvGraphicFramePr>
        <xdr:cNvPr id="2" name="Kaavio 1">
          <a:extLst>
            <a:ext uri="{FF2B5EF4-FFF2-40B4-BE49-F238E27FC236}">
              <a16:creationId xmlns:a16="http://schemas.microsoft.com/office/drawing/2014/main" id="{2E1CCDCE-6772-40CF-ACD1-87C219F039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133349</xdr:colOff>
      <xdr:row>105</xdr:row>
      <xdr:rowOff>77787</xdr:rowOff>
    </xdr:from>
    <xdr:to>
      <xdr:col>2</xdr:col>
      <xdr:colOff>390525</xdr:colOff>
      <xdr:row>124</xdr:row>
      <xdr:rowOff>28575</xdr:rowOff>
    </xdr:to>
    <xdr:graphicFrame macro="">
      <xdr:nvGraphicFramePr>
        <xdr:cNvPr id="3" name="Kaavio 2">
          <a:extLst>
            <a:ext uri="{FF2B5EF4-FFF2-40B4-BE49-F238E27FC236}">
              <a16:creationId xmlns:a16="http://schemas.microsoft.com/office/drawing/2014/main" id="{21776FE5-189B-4096-93EA-2FA1E8231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80</xdr:row>
      <xdr:rowOff>20637</xdr:rowOff>
    </xdr:from>
    <xdr:to>
      <xdr:col>2</xdr:col>
      <xdr:colOff>390525</xdr:colOff>
      <xdr:row>98</xdr:row>
      <xdr:rowOff>142875</xdr:rowOff>
    </xdr:to>
    <xdr:graphicFrame macro="">
      <xdr:nvGraphicFramePr>
        <xdr:cNvPr id="2" name="Kaavio 1">
          <a:extLst>
            <a:ext uri="{FF2B5EF4-FFF2-40B4-BE49-F238E27FC236}">
              <a16:creationId xmlns:a16="http://schemas.microsoft.com/office/drawing/2014/main" id="{84A12727-4C35-4D24-BE19-BE0A64DE65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133349</xdr:colOff>
      <xdr:row>105</xdr:row>
      <xdr:rowOff>77787</xdr:rowOff>
    </xdr:from>
    <xdr:to>
      <xdr:col>2</xdr:col>
      <xdr:colOff>390525</xdr:colOff>
      <xdr:row>124</xdr:row>
      <xdr:rowOff>28575</xdr:rowOff>
    </xdr:to>
    <xdr:graphicFrame macro="">
      <xdr:nvGraphicFramePr>
        <xdr:cNvPr id="3" name="Kaavio 2">
          <a:extLst>
            <a:ext uri="{FF2B5EF4-FFF2-40B4-BE49-F238E27FC236}">
              <a16:creationId xmlns:a16="http://schemas.microsoft.com/office/drawing/2014/main" id="{F7359E35-C6F8-460D-B4C8-08F83E0E9E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xdr:colOff>
      <xdr:row>3</xdr:row>
      <xdr:rowOff>0</xdr:rowOff>
    </xdr:from>
    <xdr:to>
      <xdr:col>8</xdr:col>
      <xdr:colOff>459642</xdr:colOff>
      <xdr:row>37</xdr:row>
      <xdr:rowOff>48927</xdr:rowOff>
    </xdr:to>
    <xdr:pic>
      <xdr:nvPicPr>
        <xdr:cNvPr id="2" name="Kuva 1">
          <a:extLst>
            <a:ext uri="{FF2B5EF4-FFF2-40B4-BE49-F238E27FC236}">
              <a16:creationId xmlns:a16="http://schemas.microsoft.com/office/drawing/2014/main" id="{37618E41-EC22-4E0A-B80C-0B34F3E854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00075"/>
          <a:ext cx="5650767" cy="62020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8</xdr:col>
      <xdr:colOff>133351</xdr:colOff>
      <xdr:row>37</xdr:row>
      <xdr:rowOff>66255</xdr:rowOff>
    </xdr:to>
    <xdr:pic>
      <xdr:nvPicPr>
        <xdr:cNvPr id="5" name="Kuva 4">
          <a:extLst>
            <a:ext uri="{FF2B5EF4-FFF2-40B4-BE49-F238E27FC236}">
              <a16:creationId xmlns:a16="http://schemas.microsoft.com/office/drawing/2014/main" id="{E458FF55-13BF-74DC-E99F-BB44CE3A8A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1" y="600075"/>
          <a:ext cx="4400550" cy="62194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1</xdr:row>
      <xdr:rowOff>28575</xdr:rowOff>
    </xdr:from>
    <xdr:to>
      <xdr:col>7</xdr:col>
      <xdr:colOff>38311</xdr:colOff>
      <xdr:row>33</xdr:row>
      <xdr:rowOff>86026</xdr:rowOff>
    </xdr:to>
    <xdr:pic>
      <xdr:nvPicPr>
        <xdr:cNvPr id="3" name="Kuva 2">
          <a:extLst>
            <a:ext uri="{FF2B5EF4-FFF2-40B4-BE49-F238E27FC236}">
              <a16:creationId xmlns:a16="http://schemas.microsoft.com/office/drawing/2014/main" id="{C666D27C-D456-A249-434B-8DFE6B5B2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209550"/>
          <a:ext cx="4115011" cy="5848651"/>
        </a:xfrm>
        <a:prstGeom prst="rect">
          <a:avLst/>
        </a:prstGeom>
      </xdr:spPr>
    </xdr:pic>
    <xdr:clientData/>
  </xdr:twoCellAnchor>
  <xdr:twoCellAnchor editAs="oneCell">
    <xdr:from>
      <xdr:col>7</xdr:col>
      <xdr:colOff>238125</xdr:colOff>
      <xdr:row>1</xdr:row>
      <xdr:rowOff>28575</xdr:rowOff>
    </xdr:from>
    <xdr:to>
      <xdr:col>14</xdr:col>
      <xdr:colOff>85936</xdr:colOff>
      <xdr:row>33</xdr:row>
      <xdr:rowOff>86026</xdr:rowOff>
    </xdr:to>
    <xdr:pic>
      <xdr:nvPicPr>
        <xdr:cNvPr id="5" name="Kuva 4">
          <a:extLst>
            <a:ext uri="{FF2B5EF4-FFF2-40B4-BE49-F238E27FC236}">
              <a16:creationId xmlns:a16="http://schemas.microsoft.com/office/drawing/2014/main" id="{D9FA1F4B-422D-F1AE-9835-40724028F2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05325" y="209550"/>
          <a:ext cx="4115011" cy="5848651"/>
        </a:xfrm>
        <a:prstGeom prst="rect">
          <a:avLst/>
        </a:prstGeom>
      </xdr:spPr>
    </xdr:pic>
    <xdr:clientData/>
  </xdr:twoCellAnchor>
  <xdr:twoCellAnchor editAs="oneCell">
    <xdr:from>
      <xdr:col>14</xdr:col>
      <xdr:colOff>228600</xdr:colOff>
      <xdr:row>1</xdr:row>
      <xdr:rowOff>28575</xdr:rowOff>
    </xdr:from>
    <xdr:to>
      <xdr:col>21</xdr:col>
      <xdr:colOff>76411</xdr:colOff>
      <xdr:row>33</xdr:row>
      <xdr:rowOff>95551</xdr:rowOff>
    </xdr:to>
    <xdr:pic>
      <xdr:nvPicPr>
        <xdr:cNvPr id="7" name="Kuva 6">
          <a:extLst>
            <a:ext uri="{FF2B5EF4-FFF2-40B4-BE49-F238E27FC236}">
              <a16:creationId xmlns:a16="http://schemas.microsoft.com/office/drawing/2014/main" id="{AD51A31E-9830-699C-0C93-9C11E37CA4E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763000" y="209550"/>
          <a:ext cx="4115011" cy="5858176"/>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1">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i.hankeikkuna.fi/asiakirjat/566a112f-17fc-4adb-8288-22eba85de177/ba35088d-b6e6-4548-89f1-9c1976bd7cb1/RAPORTTI_20241210091412.PDF"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metsanhoidonsuositukset.fi/fi/toimenpiteet/lannoitus/toteutus" TargetMode="External"/><Relationship Id="rId2" Type="http://schemas.openxmlformats.org/officeDocument/2006/relationships/hyperlink" Target="https://jukuri.luke.fi/bitstream/handle/10024/553141/Rasanen_et_al_2023.pdf?sequence=1&amp;isAllowed=y" TargetMode="External"/><Relationship Id="rId1" Type="http://schemas.openxmlformats.org/officeDocument/2006/relationships/hyperlink" Target="https://geoportal.ymparisto.fi/meta/julkinen/dokumentit/"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youtube.com/watch?v=0oyZ0gwLKXY"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rcgis.com/apps/webappviewer/index.html?id=4ab572bdb631439d82f8aa8e0284f663" TargetMode="External"/><Relationship Id="rId13" Type="http://schemas.openxmlformats.org/officeDocument/2006/relationships/hyperlink" Target="https://paituli.csc.fi/download.html?data_id=luke_erosionrisk_fields_2m_2021_tif_utm35n" TargetMode="External"/><Relationship Id="rId18" Type="http://schemas.openxmlformats.org/officeDocument/2006/relationships/hyperlink" Target="https://paikkatieto.ymparisto.fi/vesikarttaviewers/Html5Viewer_4_14_2/Index.html?configBase=https://paikkatieto.ymparisto.fi/Geocortex/Essentials/REST/sites/Vesikartta_geoserverdata/viewers/VesikarttaHTML525/virtualdirectory/Resources/Config/Default" TargetMode="External"/><Relationship Id="rId26" Type="http://schemas.openxmlformats.org/officeDocument/2006/relationships/vmlDrawing" Target="../drawings/vmlDrawing2.vml"/><Relationship Id="rId3" Type="http://schemas.openxmlformats.org/officeDocument/2006/relationships/hyperlink" Target="https://metsakeskus.maps.arcgis.com/apps/webappviewer/index.html?id=645cb868e3b545beb9a9a27a0bfcc731" TargetMode="External"/><Relationship Id="rId21" Type="http://schemas.openxmlformats.org/officeDocument/2006/relationships/hyperlink" Target="https://syke.maps.arcgis.com/apps/MapSeries/index.html?appid=513a13e3fb324bbc9c9e8be616909b26" TargetMode="External"/><Relationship Id="rId7" Type="http://schemas.openxmlformats.org/officeDocument/2006/relationships/hyperlink" Target="https://www.syke.fi/fi-FI/Avoin_tieto/Paikkatietoaineistot/Ladattavat_paikkatietoaineistot" TargetMode="External"/><Relationship Id="rId12" Type="http://schemas.openxmlformats.org/officeDocument/2006/relationships/hyperlink" Target="https://metsakeskus.maps.arcgis.com/apps/webappviewer/index.html?id=645cb868e3b545beb9a9a27a0bfcc731" TargetMode="External"/><Relationship Id="rId17" Type="http://schemas.openxmlformats.org/officeDocument/2006/relationships/hyperlink" Target="https://paikkatieto.ymparisto.fi/vesikarttaviewers/Html5Viewer_4_14_2/Index.html?configBase=https://paikkatieto.ymparisto.fi/Geocortex/Essentials/REST/sites/Vesikartta_geoserverdata/viewers/VesikarttaHTML525/virtualdirectory/Resources/Config/Default" TargetMode="External"/><Relationship Id="rId25" Type="http://schemas.openxmlformats.org/officeDocument/2006/relationships/vmlDrawing" Target="../drawings/vmlDrawing1.vml"/><Relationship Id="rId2" Type="http://schemas.openxmlformats.org/officeDocument/2006/relationships/hyperlink" Target="https://www.vesi.fi/karttapalvelu/" TargetMode="External"/><Relationship Id="rId16" Type="http://schemas.openxmlformats.org/officeDocument/2006/relationships/hyperlink" Target="https://www.vesi.fi/karttapalvelu/" TargetMode="External"/><Relationship Id="rId20" Type="http://schemas.openxmlformats.org/officeDocument/2006/relationships/hyperlink" Target="https://www.arcgis.com/apps/webappviewer/index.html?id=7780901202ba492ba347a2f8d663fe0b" TargetMode="External"/><Relationship Id="rId1" Type="http://schemas.openxmlformats.org/officeDocument/2006/relationships/hyperlink" Target="https://www.arcgis.com/apps/webappviewer/index.html?id=7780901202ba492ba347a2f8d663fe0b" TargetMode="External"/><Relationship Id="rId6" Type="http://schemas.openxmlformats.org/officeDocument/2006/relationships/hyperlink" Target="https://www.syke.fi/fi-FI/Avoin_tieto/Paikkatietoaineistot/Ladattavat_paikkatietoaineistot" TargetMode="External"/><Relationship Id="rId11" Type="http://schemas.openxmlformats.org/officeDocument/2006/relationships/hyperlink" Target="https://kartta.paikkatietoikkuna.fi/" TargetMode="External"/><Relationship Id="rId24" Type="http://schemas.openxmlformats.org/officeDocument/2006/relationships/drawing" Target="../drawings/drawing2.xml"/><Relationship Id="rId5" Type="http://schemas.openxmlformats.org/officeDocument/2006/relationships/hyperlink" Target="https://www.syke.fi/fi-FI/Avoin_tieto/Paikkatietoaineistot/Ladattavat_paikkatietoaineistot" TargetMode="External"/><Relationship Id="rId15" Type="http://schemas.openxmlformats.org/officeDocument/2006/relationships/hyperlink" Target="https://www.arcgis.com/apps/webappviewer/index.html?id=7780901202ba492ba347a2f8d663fe0b" TargetMode="External"/><Relationship Id="rId23" Type="http://schemas.openxmlformats.org/officeDocument/2006/relationships/printerSettings" Target="../printerSettings/printerSettings2.bin"/><Relationship Id="rId10" Type="http://schemas.openxmlformats.org/officeDocument/2006/relationships/hyperlink" Target="https://hakku.gtk.fi/fi/locations" TargetMode="External"/><Relationship Id="rId19" Type="http://schemas.openxmlformats.org/officeDocument/2006/relationships/hyperlink" Target="https://paikkatieto.ymparisto.fi/vesikarttaviewers/Html5Viewer_4_14_2/Index.html?configBase=https://paikkatieto.ymparisto.fi/Geocortex/Essentials/REST/sites/Vesikartta_geoserverdata/viewers/VesikarttaHTML525/virtualdirectory/Resources/Config/Default" TargetMode="External"/><Relationship Id="rId4" Type="http://schemas.openxmlformats.org/officeDocument/2006/relationships/hyperlink" Target="https://inspire.ruokavirasto-awsa.com/geoserver/wms?request=getcapabilities" TargetMode="External"/><Relationship Id="rId9" Type="http://schemas.openxmlformats.org/officeDocument/2006/relationships/hyperlink" Target="https://metsakeskus.maps.arcgis.com/apps/MapSeries/index.html?appid=a05acfe7056244af89a58776ce5cbd52" TargetMode="External"/><Relationship Id="rId14" Type="http://schemas.openxmlformats.org/officeDocument/2006/relationships/hyperlink" Target="http://weppi.gtk.fi/aineistot/mp-opas/kuvausjasoveltuvuus.htm" TargetMode="External"/><Relationship Id="rId22" Type="http://schemas.openxmlformats.org/officeDocument/2006/relationships/hyperlink" Target="https://kartta.paikkatietoikkuna.fi/" TargetMode="External"/><Relationship Id="rId27"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rcgis.com/apps/webappviewer/index.html?id=4ab572bdb631439d82f8aa8e0284f663" TargetMode="External"/><Relationship Id="rId13" Type="http://schemas.openxmlformats.org/officeDocument/2006/relationships/hyperlink" Target="https://paituli.csc.fi/download.html?data_id=luke_erosionrisk_fields_2m_2021_tif_utm35n" TargetMode="External"/><Relationship Id="rId18" Type="http://schemas.openxmlformats.org/officeDocument/2006/relationships/hyperlink" Target="https://paikkatieto.ymparisto.fi/vesikarttaviewers/Html5Viewer_4_14_2/Index.html?configBase=https://paikkatieto.ymparisto.fi/Geocortex/Essentials/REST/sites/Vesikartta_geoserverdata/viewers/VesikarttaHTML525/virtualdirectory/Resources/Config/Default" TargetMode="External"/><Relationship Id="rId26" Type="http://schemas.openxmlformats.org/officeDocument/2006/relationships/vmlDrawing" Target="../drawings/vmlDrawing4.vml"/><Relationship Id="rId3" Type="http://schemas.openxmlformats.org/officeDocument/2006/relationships/hyperlink" Target="https://metsakeskus.maps.arcgis.com/apps/webappviewer/index.html?id=645cb868e3b545beb9a9a27a0bfcc731" TargetMode="External"/><Relationship Id="rId21" Type="http://schemas.openxmlformats.org/officeDocument/2006/relationships/hyperlink" Target="https://syke.maps.arcgis.com/apps/MapSeries/index.html?appid=513a13e3fb324bbc9c9e8be616909b26" TargetMode="External"/><Relationship Id="rId7" Type="http://schemas.openxmlformats.org/officeDocument/2006/relationships/hyperlink" Target="https://www.syke.fi/fi-FI/Avoin_tieto/Paikkatietoaineistot/Ladattavat_paikkatietoaineistot" TargetMode="External"/><Relationship Id="rId12" Type="http://schemas.openxmlformats.org/officeDocument/2006/relationships/hyperlink" Target="https://metsakeskus.maps.arcgis.com/apps/webappviewer/index.html?id=645cb868e3b545beb9a9a27a0bfcc731" TargetMode="External"/><Relationship Id="rId17" Type="http://schemas.openxmlformats.org/officeDocument/2006/relationships/hyperlink" Target="https://paikkatieto.ymparisto.fi/vesikarttaviewers/Html5Viewer_4_14_2/Index.html?configBase=https://paikkatieto.ymparisto.fi/Geocortex/Essentials/REST/sites/Vesikartta_geoserverdata/viewers/VesikarttaHTML525/virtualdirectory/Resources/Config/Default" TargetMode="External"/><Relationship Id="rId25" Type="http://schemas.openxmlformats.org/officeDocument/2006/relationships/vmlDrawing" Target="../drawings/vmlDrawing3.vml"/><Relationship Id="rId2" Type="http://schemas.openxmlformats.org/officeDocument/2006/relationships/hyperlink" Target="https://www.vesi.fi/karttapalvelu/" TargetMode="External"/><Relationship Id="rId16" Type="http://schemas.openxmlformats.org/officeDocument/2006/relationships/hyperlink" Target="https://www.vesi.fi/karttapalvelu/" TargetMode="External"/><Relationship Id="rId20" Type="http://schemas.openxmlformats.org/officeDocument/2006/relationships/hyperlink" Target="https://www.arcgis.com/apps/webappviewer/index.html?id=7780901202ba492ba347a2f8d663fe0b" TargetMode="External"/><Relationship Id="rId1" Type="http://schemas.openxmlformats.org/officeDocument/2006/relationships/hyperlink" Target="https://www.arcgis.com/apps/webappviewer/index.html?id=7780901202ba492ba347a2f8d663fe0b" TargetMode="External"/><Relationship Id="rId6" Type="http://schemas.openxmlformats.org/officeDocument/2006/relationships/hyperlink" Target="https://www.syke.fi/fi-FI/Avoin_tieto/Paikkatietoaineistot/Ladattavat_paikkatietoaineistot" TargetMode="External"/><Relationship Id="rId11" Type="http://schemas.openxmlformats.org/officeDocument/2006/relationships/hyperlink" Target="https://kartta.paikkatietoikkuna.fi/" TargetMode="External"/><Relationship Id="rId24" Type="http://schemas.openxmlformats.org/officeDocument/2006/relationships/drawing" Target="../drawings/drawing3.xml"/><Relationship Id="rId5" Type="http://schemas.openxmlformats.org/officeDocument/2006/relationships/hyperlink" Target="https://www.syke.fi/fi-FI/Avoin_tieto/Paikkatietoaineistot/Ladattavat_paikkatietoaineistot" TargetMode="External"/><Relationship Id="rId15" Type="http://schemas.openxmlformats.org/officeDocument/2006/relationships/hyperlink" Target="https://www.arcgis.com/apps/webappviewer/index.html?id=7780901202ba492ba347a2f8d663fe0b" TargetMode="External"/><Relationship Id="rId23" Type="http://schemas.openxmlformats.org/officeDocument/2006/relationships/printerSettings" Target="../printerSettings/printerSettings3.bin"/><Relationship Id="rId10" Type="http://schemas.openxmlformats.org/officeDocument/2006/relationships/hyperlink" Target="https://hakku.gtk.fi/fi/locations" TargetMode="External"/><Relationship Id="rId19" Type="http://schemas.openxmlformats.org/officeDocument/2006/relationships/hyperlink" Target="https://paikkatieto.ymparisto.fi/vesikarttaviewers/Html5Viewer_4_14_2/Index.html?configBase=https://paikkatieto.ymparisto.fi/Geocortex/Essentials/REST/sites/Vesikartta_geoserverdata/viewers/VesikarttaHTML525/virtualdirectory/Resources/Config/Default" TargetMode="External"/><Relationship Id="rId4" Type="http://schemas.openxmlformats.org/officeDocument/2006/relationships/hyperlink" Target="https://inspire.ruokavirasto-awsa.com/geoserver/wms?request=getcapabilities" TargetMode="External"/><Relationship Id="rId9" Type="http://schemas.openxmlformats.org/officeDocument/2006/relationships/hyperlink" Target="https://metsakeskus.maps.arcgis.com/apps/MapSeries/index.html?appid=a05acfe7056244af89a58776ce5cbd52" TargetMode="External"/><Relationship Id="rId14" Type="http://schemas.openxmlformats.org/officeDocument/2006/relationships/hyperlink" Target="http://weppi.gtk.fi/aineistot/mp-opas/kuvausjasoveltuvuus.htm" TargetMode="External"/><Relationship Id="rId22" Type="http://schemas.openxmlformats.org/officeDocument/2006/relationships/hyperlink" Target="https://kartta.paikkatietoikkuna.fi/" TargetMode="External"/><Relationship Id="rId27"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rcgis.com/apps/webappviewer/index.html?id=4ab572bdb631439d82f8aa8e0284f663" TargetMode="External"/><Relationship Id="rId13" Type="http://schemas.openxmlformats.org/officeDocument/2006/relationships/hyperlink" Target="https://paituli.csc.fi/download.html?data_id=luke_erosionrisk_fields_2m_2021_tif_utm35n" TargetMode="External"/><Relationship Id="rId18" Type="http://schemas.openxmlformats.org/officeDocument/2006/relationships/hyperlink" Target="https://paikkatieto.ymparisto.fi/vesikarttaviewers/Html5Viewer_4_14_2/Index.html?configBase=https://paikkatieto.ymparisto.fi/Geocortex/Essentials/REST/sites/Vesikartta_geoserverdata/viewers/VesikarttaHTML525/virtualdirectory/Resources/Config/Default" TargetMode="External"/><Relationship Id="rId26" Type="http://schemas.openxmlformats.org/officeDocument/2006/relationships/vmlDrawing" Target="../drawings/vmlDrawing6.vml"/><Relationship Id="rId3" Type="http://schemas.openxmlformats.org/officeDocument/2006/relationships/hyperlink" Target="https://metsakeskus.maps.arcgis.com/apps/webappviewer/index.html?id=645cb868e3b545beb9a9a27a0bfcc731" TargetMode="External"/><Relationship Id="rId21" Type="http://schemas.openxmlformats.org/officeDocument/2006/relationships/hyperlink" Target="https://syke.maps.arcgis.com/apps/MapSeries/index.html?appid=513a13e3fb324bbc9c9e8be616909b26" TargetMode="External"/><Relationship Id="rId7" Type="http://schemas.openxmlformats.org/officeDocument/2006/relationships/hyperlink" Target="https://www.syke.fi/fi-FI/Avoin_tieto/Paikkatietoaineistot/Ladattavat_paikkatietoaineistot" TargetMode="External"/><Relationship Id="rId12" Type="http://schemas.openxmlformats.org/officeDocument/2006/relationships/hyperlink" Target="https://metsakeskus.maps.arcgis.com/apps/webappviewer/index.html?id=645cb868e3b545beb9a9a27a0bfcc731" TargetMode="External"/><Relationship Id="rId17" Type="http://schemas.openxmlformats.org/officeDocument/2006/relationships/hyperlink" Target="https://paikkatieto.ymparisto.fi/vesikarttaviewers/Html5Viewer_4_14_2/Index.html?configBase=https://paikkatieto.ymparisto.fi/Geocortex/Essentials/REST/sites/Vesikartta_geoserverdata/viewers/VesikarttaHTML525/virtualdirectory/Resources/Config/Default" TargetMode="External"/><Relationship Id="rId25" Type="http://schemas.openxmlformats.org/officeDocument/2006/relationships/vmlDrawing" Target="../drawings/vmlDrawing5.vml"/><Relationship Id="rId2" Type="http://schemas.openxmlformats.org/officeDocument/2006/relationships/hyperlink" Target="https://www.vesi.fi/karttapalvelu/" TargetMode="External"/><Relationship Id="rId16" Type="http://schemas.openxmlformats.org/officeDocument/2006/relationships/hyperlink" Target="https://www.vesi.fi/karttapalvelu/" TargetMode="External"/><Relationship Id="rId20" Type="http://schemas.openxmlformats.org/officeDocument/2006/relationships/hyperlink" Target="https://www.arcgis.com/apps/webappviewer/index.html?id=7780901202ba492ba347a2f8d663fe0b" TargetMode="External"/><Relationship Id="rId1" Type="http://schemas.openxmlformats.org/officeDocument/2006/relationships/hyperlink" Target="https://www.arcgis.com/apps/webappviewer/index.html?id=7780901202ba492ba347a2f8d663fe0b" TargetMode="External"/><Relationship Id="rId6" Type="http://schemas.openxmlformats.org/officeDocument/2006/relationships/hyperlink" Target="https://www.syke.fi/fi-FI/Avoin_tieto/Paikkatietoaineistot/Ladattavat_paikkatietoaineistot" TargetMode="External"/><Relationship Id="rId11" Type="http://schemas.openxmlformats.org/officeDocument/2006/relationships/hyperlink" Target="https://kartta.paikkatietoikkuna.fi/" TargetMode="External"/><Relationship Id="rId24" Type="http://schemas.openxmlformats.org/officeDocument/2006/relationships/drawing" Target="../drawings/drawing4.xml"/><Relationship Id="rId5" Type="http://schemas.openxmlformats.org/officeDocument/2006/relationships/hyperlink" Target="https://www.syke.fi/fi-FI/Avoin_tieto/Paikkatietoaineistot/Ladattavat_paikkatietoaineistot" TargetMode="External"/><Relationship Id="rId15" Type="http://schemas.openxmlformats.org/officeDocument/2006/relationships/hyperlink" Target="https://www.arcgis.com/apps/webappviewer/index.html?id=7780901202ba492ba347a2f8d663fe0b" TargetMode="External"/><Relationship Id="rId23" Type="http://schemas.openxmlformats.org/officeDocument/2006/relationships/printerSettings" Target="../printerSettings/printerSettings4.bin"/><Relationship Id="rId10" Type="http://schemas.openxmlformats.org/officeDocument/2006/relationships/hyperlink" Target="https://hakku.gtk.fi/fi/locations" TargetMode="External"/><Relationship Id="rId19" Type="http://schemas.openxmlformats.org/officeDocument/2006/relationships/hyperlink" Target="https://paikkatieto.ymparisto.fi/vesikarttaviewers/Html5Viewer_4_14_2/Index.html?configBase=https://paikkatieto.ymparisto.fi/Geocortex/Essentials/REST/sites/Vesikartta_geoserverdata/viewers/VesikarttaHTML525/virtualdirectory/Resources/Config/Default" TargetMode="External"/><Relationship Id="rId4" Type="http://schemas.openxmlformats.org/officeDocument/2006/relationships/hyperlink" Target="https://inspire.ruokavirasto-awsa.com/geoserver/wms?request=getcapabilities" TargetMode="External"/><Relationship Id="rId9" Type="http://schemas.openxmlformats.org/officeDocument/2006/relationships/hyperlink" Target="https://metsakeskus.maps.arcgis.com/apps/MapSeries/index.html?appid=a05acfe7056244af89a58776ce5cbd52" TargetMode="External"/><Relationship Id="rId14" Type="http://schemas.openxmlformats.org/officeDocument/2006/relationships/hyperlink" Target="http://weppi.gtk.fi/aineistot/mp-opas/kuvausjasoveltuvuus.htm" TargetMode="External"/><Relationship Id="rId22" Type="http://schemas.openxmlformats.org/officeDocument/2006/relationships/hyperlink" Target="https://kartta.paikkatietoikkuna.fi/" TargetMode="External"/><Relationship Id="rId27"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paikkatieto.ymparisto.fi/vesikarttaviewers/Html5Viewer_4_14_2/Index.html?configBase=https://paikkatieto.ymparisto.fi/Geocortex/Essentials/REST/sites/VesikarttaKansa/viewers/VesikarttaHTML525/virtualdirectory/Resources/Config/Default&amp;locale=fi-FI" TargetMode="External"/><Relationship Id="rId1" Type="http://schemas.openxmlformats.org/officeDocument/2006/relationships/hyperlink" Target="https://www.vesi.fi/vesienhoitosuunnitelmat-valmistuivat-kainuussa-toimia-toteutetaan-yhteistyolla/vesienhoitoalueet-suomessa_kuva_ely-kesku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hyperlink" Target="http://geoportal.ymparisto.fi/meta/julkinen/dokumentit/Valumaaluejak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8598-EEE9-43C2-951A-FA61AC189F4B}">
  <dimension ref="B1:Q37"/>
  <sheetViews>
    <sheetView zoomScaleNormal="100" workbookViewId="0">
      <pane ySplit="3" topLeftCell="A4" activePane="bottomLeft" state="frozen"/>
      <selection pane="bottomLeft" activeCell="R5" sqref="R5"/>
    </sheetView>
  </sheetViews>
  <sheetFormatPr defaultRowHeight="14.5" x14ac:dyDescent="0.35"/>
  <cols>
    <col min="1" max="1" width="1.7265625" customWidth="1"/>
  </cols>
  <sheetData>
    <row r="1" spans="2:17" s="143" customFormat="1" ht="15.5" x14ac:dyDescent="0.35">
      <c r="B1" s="142" t="s">
        <v>377</v>
      </c>
    </row>
    <row r="2" spans="2:17" x14ac:dyDescent="0.35">
      <c r="B2" s="154" t="s">
        <v>269</v>
      </c>
      <c r="C2" s="154"/>
      <c r="D2" s="154"/>
      <c r="E2" s="154"/>
      <c r="F2" s="154"/>
      <c r="G2" s="154"/>
      <c r="H2" s="145"/>
      <c r="I2" s="145"/>
      <c r="J2" s="145"/>
      <c r="K2" s="145"/>
      <c r="L2" s="145"/>
      <c r="M2" s="145"/>
      <c r="N2" s="145"/>
      <c r="O2" s="145"/>
      <c r="P2" s="145"/>
      <c r="Q2" s="145"/>
    </row>
    <row r="3" spans="2:17" ht="15" thickBot="1" x14ac:dyDescent="0.4">
      <c r="B3" s="155"/>
      <c r="C3" s="155"/>
      <c r="D3" s="155"/>
      <c r="E3" s="155"/>
      <c r="F3" s="155"/>
      <c r="G3" s="155"/>
      <c r="H3" s="144"/>
      <c r="I3" s="144"/>
      <c r="J3" s="144"/>
      <c r="K3" s="144"/>
      <c r="L3" s="144"/>
      <c r="M3" s="144"/>
      <c r="N3" s="144"/>
      <c r="O3" s="144"/>
      <c r="P3" s="144"/>
      <c r="Q3" s="144"/>
    </row>
    <row r="4" spans="2:17" ht="15" thickTop="1" x14ac:dyDescent="0.35"/>
    <row r="5" spans="2:17" ht="14.5" customHeight="1" x14ac:dyDescent="0.35">
      <c r="B5" s="156" t="s">
        <v>378</v>
      </c>
      <c r="C5" s="156"/>
      <c r="D5" s="156"/>
      <c r="E5" s="156"/>
      <c r="F5" s="156"/>
      <c r="G5" s="156"/>
      <c r="H5" s="156"/>
      <c r="I5" s="156"/>
      <c r="J5" s="156"/>
      <c r="K5" s="156"/>
      <c r="L5" s="156"/>
      <c r="M5" s="156"/>
      <c r="N5" s="156"/>
      <c r="O5" s="156"/>
      <c r="P5" s="156"/>
      <c r="Q5" s="156"/>
    </row>
    <row r="6" spans="2:17" ht="14.5" customHeight="1" x14ac:dyDescent="0.35">
      <c r="B6" s="156"/>
      <c r="C6" s="156"/>
      <c r="D6" s="156"/>
      <c r="E6" s="156"/>
      <c r="F6" s="156"/>
      <c r="G6" s="156"/>
      <c r="H6" s="156"/>
      <c r="I6" s="156"/>
      <c r="J6" s="156"/>
      <c r="K6" s="156"/>
      <c r="L6" s="156"/>
      <c r="M6" s="156"/>
      <c r="N6" s="156"/>
      <c r="O6" s="156"/>
      <c r="P6" s="156"/>
      <c r="Q6" s="156"/>
    </row>
    <row r="7" spans="2:17" ht="14.5" customHeight="1" x14ac:dyDescent="0.35">
      <c r="B7" s="156"/>
      <c r="C7" s="156"/>
      <c r="D7" s="156"/>
      <c r="E7" s="156"/>
      <c r="F7" s="156"/>
      <c r="G7" s="156"/>
      <c r="H7" s="156"/>
      <c r="I7" s="156"/>
      <c r="J7" s="156"/>
      <c r="K7" s="156"/>
      <c r="L7" s="156"/>
      <c r="M7" s="156"/>
      <c r="N7" s="156"/>
      <c r="O7" s="156"/>
      <c r="P7" s="156"/>
      <c r="Q7" s="156"/>
    </row>
    <row r="8" spans="2:17" ht="14.5" customHeight="1" x14ac:dyDescent="0.35">
      <c r="B8" s="156"/>
      <c r="C8" s="156"/>
      <c r="D8" s="156"/>
      <c r="E8" s="156"/>
      <c r="F8" s="156"/>
      <c r="G8" s="156"/>
      <c r="H8" s="156"/>
      <c r="I8" s="156"/>
      <c r="J8" s="156"/>
      <c r="K8" s="156"/>
      <c r="L8" s="156"/>
      <c r="M8" s="156"/>
      <c r="N8" s="156"/>
      <c r="O8" s="156"/>
      <c r="P8" s="156"/>
      <c r="Q8" s="156"/>
    </row>
    <row r="9" spans="2:17" ht="14.5" customHeight="1" x14ac:dyDescent="0.35">
      <c r="B9" s="156"/>
      <c r="C9" s="156"/>
      <c r="D9" s="156"/>
      <c r="E9" s="156"/>
      <c r="F9" s="156"/>
      <c r="G9" s="156"/>
      <c r="H9" s="156"/>
      <c r="I9" s="156"/>
      <c r="J9" s="156"/>
      <c r="K9" s="156"/>
      <c r="L9" s="156"/>
      <c r="M9" s="156"/>
      <c r="N9" s="156"/>
      <c r="O9" s="156"/>
      <c r="P9" s="156"/>
      <c r="Q9" s="156"/>
    </row>
    <row r="10" spans="2:17" ht="14.5" customHeight="1" x14ac:dyDescent="0.35">
      <c r="B10" s="156"/>
      <c r="C10" s="156"/>
      <c r="D10" s="156"/>
      <c r="E10" s="156"/>
      <c r="F10" s="156"/>
      <c r="G10" s="156"/>
      <c r="H10" s="156"/>
      <c r="I10" s="156"/>
      <c r="J10" s="156"/>
      <c r="K10" s="156"/>
      <c r="L10" s="156"/>
      <c r="M10" s="156"/>
      <c r="N10" s="156"/>
      <c r="O10" s="156"/>
      <c r="P10" s="156"/>
      <c r="Q10" s="156"/>
    </row>
    <row r="11" spans="2:17" ht="14.5" customHeight="1" x14ac:dyDescent="0.35">
      <c r="B11" s="156"/>
      <c r="C11" s="156"/>
      <c r="D11" s="156"/>
      <c r="E11" s="156"/>
      <c r="F11" s="156"/>
      <c r="G11" s="156"/>
      <c r="H11" s="156"/>
      <c r="I11" s="156"/>
      <c r="J11" s="156"/>
      <c r="K11" s="156"/>
      <c r="L11" s="156"/>
      <c r="M11" s="156"/>
      <c r="N11" s="156"/>
      <c r="O11" s="156"/>
      <c r="P11" s="156"/>
      <c r="Q11" s="156"/>
    </row>
    <row r="12" spans="2:17" ht="14.5" customHeight="1" x14ac:dyDescent="0.35">
      <c r="B12" s="156"/>
      <c r="C12" s="156"/>
      <c r="D12" s="156"/>
      <c r="E12" s="156"/>
      <c r="F12" s="156"/>
      <c r="G12" s="156"/>
      <c r="H12" s="156"/>
      <c r="I12" s="156"/>
      <c r="J12" s="156"/>
      <c r="K12" s="156"/>
      <c r="L12" s="156"/>
      <c r="M12" s="156"/>
      <c r="N12" s="156"/>
      <c r="O12" s="156"/>
      <c r="P12" s="156"/>
      <c r="Q12" s="156"/>
    </row>
    <row r="13" spans="2:17" ht="14.5" customHeight="1" x14ac:dyDescent="0.35">
      <c r="B13" s="156"/>
      <c r="C13" s="156"/>
      <c r="D13" s="156"/>
      <c r="E13" s="156"/>
      <c r="F13" s="156"/>
      <c r="G13" s="156"/>
      <c r="H13" s="156"/>
      <c r="I13" s="156"/>
      <c r="J13" s="156"/>
      <c r="K13" s="156"/>
      <c r="L13" s="156"/>
      <c r="M13" s="156"/>
      <c r="N13" s="156"/>
      <c r="O13" s="156"/>
      <c r="P13" s="156"/>
      <c r="Q13" s="156"/>
    </row>
    <row r="14" spans="2:17" ht="14.5" customHeight="1" x14ac:dyDescent="0.35">
      <c r="B14" s="156"/>
      <c r="C14" s="156"/>
      <c r="D14" s="156"/>
      <c r="E14" s="156"/>
      <c r="F14" s="156"/>
      <c r="G14" s="156"/>
      <c r="H14" s="156"/>
      <c r="I14" s="156"/>
      <c r="J14" s="156"/>
      <c r="K14" s="156"/>
      <c r="L14" s="156"/>
      <c r="M14" s="156"/>
      <c r="N14" s="156"/>
      <c r="O14" s="156"/>
      <c r="P14" s="156"/>
      <c r="Q14" s="156"/>
    </row>
    <row r="15" spans="2:17" ht="14.5" customHeight="1" x14ac:dyDescent="0.35">
      <c r="B15" s="156"/>
      <c r="C15" s="156"/>
      <c r="D15" s="156"/>
      <c r="E15" s="156"/>
      <c r="F15" s="156"/>
      <c r="G15" s="156"/>
      <c r="H15" s="156"/>
      <c r="I15" s="156"/>
      <c r="J15" s="156"/>
      <c r="K15" s="156"/>
      <c r="L15" s="156"/>
      <c r="M15" s="156"/>
      <c r="N15" s="156"/>
      <c r="O15" s="156"/>
      <c r="P15" s="156"/>
      <c r="Q15" s="156"/>
    </row>
    <row r="17" spans="2:17" ht="14.5" customHeight="1" x14ac:dyDescent="0.35">
      <c r="B17" s="156" t="s">
        <v>287</v>
      </c>
      <c r="C17" s="156"/>
      <c r="D17" s="156"/>
      <c r="E17" s="156"/>
      <c r="F17" s="156"/>
      <c r="G17" s="156"/>
      <c r="H17" s="156"/>
      <c r="I17" s="156"/>
      <c r="J17" s="156"/>
      <c r="K17" s="156"/>
      <c r="L17" s="156"/>
      <c r="M17" s="156"/>
      <c r="N17" s="156"/>
      <c r="O17" s="156"/>
      <c r="P17" s="156"/>
      <c r="Q17" s="156"/>
    </row>
    <row r="18" spans="2:17" ht="14.5" customHeight="1" x14ac:dyDescent="0.35">
      <c r="B18" s="156"/>
      <c r="C18" s="156"/>
      <c r="D18" s="156"/>
      <c r="E18" s="156"/>
      <c r="F18" s="156"/>
      <c r="G18" s="156"/>
      <c r="H18" s="156"/>
      <c r="I18" s="156"/>
      <c r="J18" s="156"/>
      <c r="K18" s="156"/>
      <c r="L18" s="156"/>
      <c r="M18" s="156"/>
      <c r="N18" s="156"/>
      <c r="O18" s="156"/>
      <c r="P18" s="156"/>
      <c r="Q18" s="156"/>
    </row>
    <row r="19" spans="2:17" ht="14.5" customHeight="1" x14ac:dyDescent="0.35">
      <c r="B19" s="156"/>
      <c r="C19" s="156"/>
      <c r="D19" s="156"/>
      <c r="E19" s="156"/>
      <c r="F19" s="156"/>
      <c r="G19" s="156"/>
      <c r="H19" s="156"/>
      <c r="I19" s="156"/>
      <c r="J19" s="156"/>
      <c r="K19" s="156"/>
      <c r="L19" s="156"/>
      <c r="M19" s="156"/>
      <c r="N19" s="156"/>
      <c r="O19" s="156"/>
      <c r="P19" s="156"/>
      <c r="Q19" s="156"/>
    </row>
    <row r="20" spans="2:17" ht="14.5" customHeight="1" x14ac:dyDescent="0.35">
      <c r="B20" s="156"/>
      <c r="C20" s="156"/>
      <c r="D20" s="156"/>
      <c r="E20" s="156"/>
      <c r="F20" s="156"/>
      <c r="G20" s="156"/>
      <c r="H20" s="156"/>
      <c r="I20" s="156"/>
      <c r="J20" s="156"/>
      <c r="K20" s="156"/>
      <c r="L20" s="156"/>
      <c r="M20" s="156"/>
      <c r="N20" s="156"/>
      <c r="O20" s="156"/>
      <c r="P20" s="156"/>
      <c r="Q20" s="156"/>
    </row>
    <row r="21" spans="2:17" ht="14.5" customHeight="1" x14ac:dyDescent="0.35">
      <c r="B21" s="156"/>
      <c r="C21" s="156"/>
      <c r="D21" s="156"/>
      <c r="E21" s="156"/>
      <c r="F21" s="156"/>
      <c r="G21" s="156"/>
      <c r="H21" s="156"/>
      <c r="I21" s="156"/>
      <c r="J21" s="156"/>
      <c r="K21" s="156"/>
      <c r="L21" s="156"/>
      <c r="M21" s="156"/>
      <c r="N21" s="156"/>
      <c r="O21" s="156"/>
      <c r="P21" s="156"/>
      <c r="Q21" s="156"/>
    </row>
    <row r="22" spans="2:17" ht="14.5" customHeight="1" x14ac:dyDescent="0.35">
      <c r="B22" s="156"/>
      <c r="C22" s="156"/>
      <c r="D22" s="156"/>
      <c r="E22" s="156"/>
      <c r="F22" s="156"/>
      <c r="G22" s="156"/>
      <c r="H22" s="156"/>
      <c r="I22" s="156"/>
      <c r="J22" s="156"/>
      <c r="K22" s="156"/>
      <c r="L22" s="156"/>
      <c r="M22" s="156"/>
      <c r="N22" s="156"/>
      <c r="O22" s="156"/>
      <c r="P22" s="156"/>
      <c r="Q22" s="156"/>
    </row>
    <row r="23" spans="2:17" ht="14.5" customHeight="1" x14ac:dyDescent="0.35">
      <c r="B23" s="156"/>
      <c r="C23" s="156"/>
      <c r="D23" s="156"/>
      <c r="E23" s="156"/>
      <c r="F23" s="156"/>
      <c r="G23" s="156"/>
      <c r="H23" s="156"/>
      <c r="I23" s="156"/>
      <c r="J23" s="156"/>
      <c r="K23" s="156"/>
      <c r="L23" s="156"/>
      <c r="M23" s="156"/>
      <c r="N23" s="156"/>
      <c r="O23" s="156"/>
      <c r="P23" s="156"/>
      <c r="Q23" s="156"/>
    </row>
    <row r="24" spans="2:17" ht="14.5" customHeight="1" x14ac:dyDescent="0.35">
      <c r="B24" s="156"/>
      <c r="C24" s="156"/>
      <c r="D24" s="156"/>
      <c r="E24" s="156"/>
      <c r="F24" s="156"/>
      <c r="G24" s="156"/>
      <c r="H24" s="156"/>
      <c r="I24" s="156"/>
      <c r="J24" s="156"/>
      <c r="K24" s="156"/>
      <c r="L24" s="156"/>
      <c r="M24" s="156"/>
      <c r="N24" s="156"/>
      <c r="O24" s="156"/>
      <c r="P24" s="156"/>
      <c r="Q24" s="156"/>
    </row>
    <row r="25" spans="2:17" ht="14.5" customHeight="1" x14ac:dyDescent="0.35">
      <c r="B25" s="156"/>
      <c r="C25" s="156"/>
      <c r="D25" s="156"/>
      <c r="E25" s="156"/>
      <c r="F25" s="156"/>
      <c r="G25" s="156"/>
      <c r="H25" s="156"/>
      <c r="I25" s="156"/>
      <c r="J25" s="156"/>
      <c r="K25" s="156"/>
      <c r="L25" s="156"/>
      <c r="M25" s="156"/>
      <c r="N25" s="156"/>
      <c r="O25" s="156"/>
      <c r="P25" s="156"/>
      <c r="Q25" s="156"/>
    </row>
    <row r="26" spans="2:17" ht="14.5" customHeight="1" x14ac:dyDescent="0.35">
      <c r="B26" s="156"/>
      <c r="C26" s="156"/>
      <c r="D26" s="156"/>
      <c r="E26" s="156"/>
      <c r="F26" s="156"/>
      <c r="G26" s="156"/>
      <c r="H26" s="156"/>
      <c r="I26" s="156"/>
      <c r="J26" s="156"/>
      <c r="K26" s="156"/>
      <c r="L26" s="156"/>
      <c r="M26" s="156"/>
      <c r="N26" s="156"/>
      <c r="O26" s="156"/>
      <c r="P26" s="156"/>
      <c r="Q26" s="156"/>
    </row>
    <row r="27" spans="2:17" x14ac:dyDescent="0.35">
      <c r="B27" s="156"/>
      <c r="C27" s="156"/>
      <c r="D27" s="156"/>
      <c r="E27" s="156"/>
      <c r="F27" s="156"/>
      <c r="G27" s="156"/>
      <c r="H27" s="156"/>
      <c r="I27" s="156"/>
      <c r="J27" s="156"/>
      <c r="K27" s="156"/>
      <c r="L27" s="156"/>
      <c r="M27" s="156"/>
      <c r="N27" s="156"/>
      <c r="O27" s="156"/>
      <c r="P27" s="156"/>
      <c r="Q27" s="156"/>
    </row>
    <row r="28" spans="2:17" x14ac:dyDescent="0.35">
      <c r="B28" s="156"/>
      <c r="C28" s="156"/>
      <c r="D28" s="156"/>
      <c r="E28" s="156"/>
      <c r="F28" s="156"/>
      <c r="G28" s="156"/>
      <c r="H28" s="156"/>
      <c r="I28" s="156"/>
      <c r="J28" s="156"/>
      <c r="K28" s="156"/>
      <c r="L28" s="156"/>
      <c r="M28" s="156"/>
      <c r="N28" s="156"/>
      <c r="O28" s="156"/>
      <c r="P28" s="156"/>
      <c r="Q28" s="156"/>
    </row>
    <row r="29" spans="2:17" x14ac:dyDescent="0.35">
      <c r="B29" s="156"/>
      <c r="C29" s="156"/>
      <c r="D29" s="156"/>
      <c r="E29" s="156"/>
      <c r="F29" s="156"/>
      <c r="G29" s="156"/>
      <c r="H29" s="156"/>
      <c r="I29" s="156"/>
      <c r="J29" s="156"/>
      <c r="K29" s="156"/>
      <c r="L29" s="156"/>
      <c r="M29" s="156"/>
      <c r="N29" s="156"/>
      <c r="O29" s="156"/>
      <c r="P29" s="156"/>
      <c r="Q29" s="156"/>
    </row>
    <row r="30" spans="2:17" x14ac:dyDescent="0.35">
      <c r="B30" s="156"/>
      <c r="C30" s="156"/>
      <c r="D30" s="156"/>
      <c r="E30" s="156"/>
      <c r="F30" s="156"/>
      <c r="G30" s="156"/>
      <c r="H30" s="156"/>
      <c r="I30" s="156"/>
      <c r="J30" s="156"/>
      <c r="K30" s="156"/>
      <c r="L30" s="156"/>
      <c r="M30" s="156"/>
      <c r="N30" s="156"/>
      <c r="O30" s="156"/>
      <c r="P30" s="156"/>
      <c r="Q30" s="156"/>
    </row>
    <row r="31" spans="2:17" x14ac:dyDescent="0.35">
      <c r="B31" s="87" t="s">
        <v>268</v>
      </c>
      <c r="C31" s="77"/>
      <c r="D31" s="150" t="s">
        <v>380</v>
      </c>
      <c r="E31" s="77"/>
      <c r="F31" s="77"/>
      <c r="G31" s="77"/>
      <c r="H31" s="77"/>
      <c r="I31" s="77"/>
      <c r="J31" s="77"/>
      <c r="K31" s="77"/>
      <c r="L31" s="77"/>
      <c r="M31" s="77"/>
      <c r="N31" s="77"/>
      <c r="O31" s="77"/>
      <c r="P31" s="77"/>
      <c r="Q31" s="77"/>
    </row>
    <row r="33" spans="2:17" ht="14.5" customHeight="1" x14ac:dyDescent="0.35">
      <c r="B33" s="157" t="s">
        <v>381</v>
      </c>
      <c r="C33" s="157"/>
      <c r="D33" s="157"/>
      <c r="E33" s="157"/>
      <c r="F33" s="157"/>
      <c r="G33" s="157"/>
      <c r="H33" s="157"/>
      <c r="I33" s="157"/>
      <c r="J33" s="157"/>
      <c r="K33" s="157"/>
      <c r="L33" s="157"/>
      <c r="M33" s="157"/>
      <c r="N33" s="157"/>
      <c r="O33" s="157"/>
      <c r="P33" s="157"/>
      <c r="Q33" s="157"/>
    </row>
    <row r="34" spans="2:17" x14ac:dyDescent="0.35">
      <c r="B34" s="157"/>
      <c r="C34" s="157"/>
      <c r="D34" s="157"/>
      <c r="E34" s="157"/>
      <c r="F34" s="157"/>
      <c r="G34" s="157"/>
      <c r="H34" s="157"/>
      <c r="I34" s="157"/>
      <c r="J34" s="157"/>
      <c r="K34" s="157"/>
      <c r="L34" s="157"/>
      <c r="M34" s="157"/>
      <c r="N34" s="157"/>
      <c r="O34" s="157"/>
      <c r="P34" s="157"/>
      <c r="Q34" s="157"/>
    </row>
    <row r="35" spans="2:17" x14ac:dyDescent="0.35">
      <c r="B35" s="157"/>
      <c r="C35" s="157"/>
      <c r="D35" s="157"/>
      <c r="E35" s="157"/>
      <c r="F35" s="157"/>
      <c r="G35" s="157"/>
      <c r="H35" s="157"/>
      <c r="I35" s="157"/>
      <c r="J35" s="157"/>
      <c r="K35" s="157"/>
      <c r="L35" s="157"/>
      <c r="M35" s="157"/>
      <c r="N35" s="157"/>
      <c r="O35" s="157"/>
      <c r="P35" s="157"/>
      <c r="Q35" s="157"/>
    </row>
    <row r="36" spans="2:17" x14ac:dyDescent="0.35">
      <c r="B36" s="157"/>
      <c r="C36" s="157"/>
      <c r="D36" s="157"/>
      <c r="E36" s="157"/>
      <c r="F36" s="157"/>
      <c r="G36" s="157"/>
      <c r="H36" s="157"/>
      <c r="I36" s="157"/>
      <c r="J36" s="157"/>
      <c r="K36" s="157"/>
      <c r="L36" s="157"/>
      <c r="M36" s="157"/>
      <c r="N36" s="157"/>
      <c r="O36" s="157"/>
      <c r="P36" s="157"/>
      <c r="Q36" s="157"/>
    </row>
    <row r="37" spans="2:17" x14ac:dyDescent="0.35">
      <c r="B37" s="157"/>
      <c r="C37" s="157"/>
      <c r="D37" s="157"/>
      <c r="E37" s="157"/>
      <c r="F37" s="157"/>
      <c r="G37" s="157"/>
      <c r="H37" s="157"/>
      <c r="I37" s="157"/>
      <c r="J37" s="157"/>
      <c r="K37" s="157"/>
      <c r="L37" s="157"/>
      <c r="M37" s="157"/>
      <c r="N37" s="157"/>
      <c r="O37" s="157"/>
      <c r="P37" s="157"/>
      <c r="Q37" s="157"/>
    </row>
  </sheetData>
  <mergeCells count="4">
    <mergeCell ref="B2:G3"/>
    <mergeCell ref="B17:Q30"/>
    <mergeCell ref="B5:Q15"/>
    <mergeCell ref="B33:Q37"/>
  </mergeCells>
  <hyperlinks>
    <hyperlink ref="D31" r:id="rId1" xr:uid="{60EDAC22-9BA6-488A-A02B-A4F099929BB8}"/>
  </hyperlinks>
  <pageMargins left="0.7" right="0.7" top="0.75" bottom="0.75" header="0.3" footer="0.3"/>
  <pageSetup paperSize="9" scale="58"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9E3F-6529-47A5-B66C-E7D668A85C42}">
  <dimension ref="A1:B7"/>
  <sheetViews>
    <sheetView workbookViewId="0">
      <selection activeCell="A8" sqref="A8"/>
    </sheetView>
  </sheetViews>
  <sheetFormatPr defaultRowHeight="14.5" x14ac:dyDescent="0.35"/>
  <cols>
    <col min="1" max="1" width="44.90625" customWidth="1"/>
  </cols>
  <sheetData>
    <row r="1" spans="1:2" ht="55.5" x14ac:dyDescent="0.45">
      <c r="A1" s="130" t="s">
        <v>151</v>
      </c>
    </row>
    <row r="2" spans="1:2" ht="18.5" x14ac:dyDescent="0.45">
      <c r="A2" s="131" t="s">
        <v>150</v>
      </c>
    </row>
    <row r="3" spans="1:2" ht="23.5" customHeight="1" x14ac:dyDescent="0.35">
      <c r="A3" s="29" t="e" vm="21">
        <v>#VALUE!</v>
      </c>
      <c r="B3" t="s">
        <v>236</v>
      </c>
    </row>
    <row r="5" spans="1:2" ht="15.5" x14ac:dyDescent="0.35">
      <c r="A5" s="69" t="s">
        <v>247</v>
      </c>
      <c r="B5" t="s">
        <v>248</v>
      </c>
    </row>
    <row r="7" spans="1:2" x14ac:dyDescent="0.35">
      <c r="A7" s="42" t="s">
        <v>359</v>
      </c>
      <c r="B7" t="s">
        <v>358</v>
      </c>
    </row>
  </sheetData>
  <hyperlinks>
    <hyperlink ref="A2" r:id="rId1" xr:uid="{8DBF2699-CA78-4C2B-A4E8-353CCD45A6B5}"/>
    <hyperlink ref="A5" r:id="rId2" xr:uid="{024C1D55-3EB2-4BD5-8AC9-BCE97AB683E1}"/>
    <hyperlink ref="A7" r:id="rId3" display="Hyvä tietää metsien lannoituksista" xr:uid="{0E54D8C4-45D8-4A3C-8707-B954A6A22A0B}"/>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54B28-4A02-4F77-8B71-CE87A923CBFE}">
  <dimension ref="A1:BP10"/>
  <sheetViews>
    <sheetView workbookViewId="0">
      <selection activeCell="A2" sqref="A2"/>
    </sheetView>
  </sheetViews>
  <sheetFormatPr defaultRowHeight="14.5" x14ac:dyDescent="0.35"/>
  <cols>
    <col min="1" max="1" width="34.1796875" customWidth="1"/>
    <col min="2" max="2" width="71.90625" style="48" customWidth="1"/>
    <col min="3" max="3" width="70.36328125" style="48" customWidth="1"/>
    <col min="9" max="9" width="8.7265625" customWidth="1"/>
  </cols>
  <sheetData>
    <row r="1" spans="1:68" s="29" customFormat="1" ht="18.5" x14ac:dyDescent="0.45">
      <c r="A1" s="62" t="s">
        <v>238</v>
      </c>
      <c r="B1" s="64"/>
      <c r="C1" s="63"/>
    </row>
    <row r="3" spans="1:68" s="66" customFormat="1" x14ac:dyDescent="0.35">
      <c r="A3" s="66" t="s">
        <v>239</v>
      </c>
      <c r="B3" s="67" t="s">
        <v>240</v>
      </c>
      <c r="C3" s="67" t="s">
        <v>242</v>
      </c>
      <c r="D3" s="66" t="s">
        <v>388</v>
      </c>
      <c r="BP3" s="66" t="s">
        <v>243</v>
      </c>
    </row>
    <row r="4" spans="1:68" s="47" customFormat="1" ht="247.5" customHeight="1" x14ac:dyDescent="0.35">
      <c r="A4" s="173" t="s">
        <v>241</v>
      </c>
      <c r="B4" s="175" t="s">
        <v>246</v>
      </c>
      <c r="C4" s="151" t="s">
        <v>384</v>
      </c>
      <c r="D4" s="172" t="e" vm="22">
        <v>#VALUE!</v>
      </c>
      <c r="E4" s="172" t="e" vm="23">
        <v>#VALUE!</v>
      </c>
      <c r="F4" s="171" t="e" vm="24">
        <v>#VALUE!</v>
      </c>
      <c r="G4" s="171" t="e" vm="25">
        <v>#VALUE!</v>
      </c>
    </row>
    <row r="5" spans="1:68" s="47" customFormat="1" ht="233.5" customHeight="1" x14ac:dyDescent="0.35">
      <c r="A5" s="174"/>
      <c r="B5" s="176"/>
      <c r="C5" s="153" t="s">
        <v>385</v>
      </c>
      <c r="D5" s="172"/>
      <c r="E5" s="172"/>
      <c r="F5" s="171"/>
      <c r="G5" s="171"/>
    </row>
    <row r="6" spans="1:68" s="47" customFormat="1" ht="217.5" x14ac:dyDescent="0.35">
      <c r="A6" s="65" t="s">
        <v>245</v>
      </c>
      <c r="B6" s="146" t="s">
        <v>249</v>
      </c>
      <c r="C6" s="146"/>
    </row>
    <row r="7" spans="1:68" s="68" customFormat="1" x14ac:dyDescent="0.35">
      <c r="B7" s="147" t="s">
        <v>244</v>
      </c>
      <c r="C7" s="148"/>
    </row>
    <row r="8" spans="1:68" s="47" customFormat="1" ht="377" x14ac:dyDescent="0.35">
      <c r="A8" s="177" t="s">
        <v>250</v>
      </c>
      <c r="B8" s="149" t="s">
        <v>386</v>
      </c>
      <c r="C8" s="175" t="s">
        <v>251</v>
      </c>
      <c r="D8" s="173" t="e" vm="26">
        <v>#VALUE!</v>
      </c>
      <c r="E8" s="171" t="e" vm="27">
        <v>#VALUE!</v>
      </c>
      <c r="F8" s="171" t="e" vm="28">
        <v>#VALUE!</v>
      </c>
      <c r="G8" s="171" t="e" vm="29">
        <v>#VALUE!</v>
      </c>
      <c r="H8" s="171" t="e" vm="30">
        <v>#VALUE!</v>
      </c>
    </row>
    <row r="9" spans="1:68" s="47" customFormat="1" ht="71" customHeight="1" x14ac:dyDescent="0.35">
      <c r="A9" s="178"/>
      <c r="B9" s="152" t="s">
        <v>387</v>
      </c>
      <c r="C9" s="176"/>
      <c r="D9" s="174"/>
      <c r="E9" s="171"/>
      <c r="F9" s="171"/>
      <c r="G9" s="171"/>
      <c r="H9" s="171"/>
    </row>
    <row r="10" spans="1:68" s="47" customFormat="1" ht="198.5" customHeight="1" x14ac:dyDescent="0.35">
      <c r="A10" s="50" t="s">
        <v>19</v>
      </c>
      <c r="B10" s="152" t="s">
        <v>389</v>
      </c>
      <c r="C10" s="146"/>
      <c r="D10" s="65" t="e" vm="31">
        <v>#VALUE!</v>
      </c>
    </row>
  </sheetData>
  <mergeCells count="13">
    <mergeCell ref="G4:G5"/>
    <mergeCell ref="A8:A9"/>
    <mergeCell ref="C8:C9"/>
    <mergeCell ref="H8:H9"/>
    <mergeCell ref="G8:G9"/>
    <mergeCell ref="F8:F9"/>
    <mergeCell ref="E8:E9"/>
    <mergeCell ref="D8:D9"/>
    <mergeCell ref="F4:F5"/>
    <mergeCell ref="E4:E5"/>
    <mergeCell ref="D4:D5"/>
    <mergeCell ref="A4:A5"/>
    <mergeCell ref="B4:B5"/>
  </mergeCells>
  <hyperlinks>
    <hyperlink ref="B7" r:id="rId1" xr:uid="{41A96B74-8CFE-44C6-80D4-0FDD50E5A6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2"/>
  <sheetViews>
    <sheetView tabSelected="1" topLeftCell="F21" zoomScaleNormal="100" workbookViewId="0">
      <selection activeCell="O27" sqref="O27"/>
    </sheetView>
  </sheetViews>
  <sheetFormatPr defaultRowHeight="14.5" x14ac:dyDescent="0.35"/>
  <cols>
    <col min="1" max="1" width="46.90625" customWidth="1"/>
    <col min="2" max="2" width="22.08984375" bestFit="1" customWidth="1"/>
    <col min="3" max="3" width="6.54296875" customWidth="1"/>
    <col min="4" max="4" width="8.81640625" bestFit="1" customWidth="1"/>
    <col min="5" max="5" width="17.1796875" customWidth="1"/>
    <col min="6" max="6" width="3.81640625" customWidth="1"/>
    <col min="7" max="7" width="15.08984375" customWidth="1"/>
    <col min="8" max="8" width="4.453125" customWidth="1"/>
    <col min="9" max="9" width="14.54296875" customWidth="1"/>
    <col min="10" max="10" width="12.453125" customWidth="1"/>
    <col min="19" max="19" width="24.90625" bestFit="1" customWidth="1"/>
  </cols>
  <sheetData>
    <row r="1" spans="1:16" s="91" customFormat="1" x14ac:dyDescent="0.35">
      <c r="A1" s="89" t="s">
        <v>0</v>
      </c>
      <c r="B1" s="90"/>
      <c r="F1" s="91" t="s">
        <v>299</v>
      </c>
    </row>
    <row r="2" spans="1:16" s="91" customFormat="1" x14ac:dyDescent="0.35">
      <c r="A2" s="89" t="s">
        <v>155</v>
      </c>
      <c r="B2" s="90"/>
      <c r="D2" s="92"/>
    </row>
    <row r="3" spans="1:16" s="91" customFormat="1" x14ac:dyDescent="0.35">
      <c r="A3" s="89" t="s">
        <v>1</v>
      </c>
      <c r="B3" s="90"/>
    </row>
    <row r="4" spans="1:16" s="91" customFormat="1" x14ac:dyDescent="0.35">
      <c r="A4" s="89" t="s">
        <v>2</v>
      </c>
      <c r="B4" s="90"/>
      <c r="D4" s="92"/>
    </row>
    <row r="5" spans="1:16" s="91" customFormat="1" x14ac:dyDescent="0.35">
      <c r="A5" s="89" t="s">
        <v>3</v>
      </c>
      <c r="B5" s="90"/>
      <c r="C5" s="91" t="s">
        <v>289</v>
      </c>
      <c r="D5" s="92"/>
    </row>
    <row r="6" spans="1:16" s="91" customFormat="1" x14ac:dyDescent="0.35">
      <c r="A6" s="89" t="s">
        <v>4</v>
      </c>
      <c r="B6" s="90"/>
      <c r="C6" s="91" t="s">
        <v>289</v>
      </c>
    </row>
    <row r="7" spans="1:16" s="96" customFormat="1" ht="15" thickBot="1" x14ac:dyDescent="0.4">
      <c r="A7" s="93" t="s">
        <v>156</v>
      </c>
      <c r="B7" s="94"/>
      <c r="C7" s="95" t="s">
        <v>289</v>
      </c>
      <c r="E7" s="97"/>
    </row>
    <row r="8" spans="1:16" s="36" customFormat="1" ht="15.5" thickTop="1" thickBot="1" x14ac:dyDescent="0.4">
      <c r="A8" s="61" t="s">
        <v>5</v>
      </c>
      <c r="B8" s="119" t="s">
        <v>355</v>
      </c>
      <c r="C8" s="36">
        <f>C9+C41+C24+C30+C35+C39+C46+C60+C67</f>
        <v>0</v>
      </c>
      <c r="D8" s="36" t="s">
        <v>169</v>
      </c>
      <c r="E8" s="61">
        <f>H11+H13+H41+H28+H29+H17+F25+H31+H32+H36+H37+H38+H40+H15+H16+H47+H48+H49+H50+H51+H52+H53+H54+H55+F61+F62+F63+F64+F65+F68+F69+F70+F71</f>
        <v>93</v>
      </c>
      <c r="F8" s="36" t="s">
        <v>219</v>
      </c>
      <c r="H8" s="36">
        <f>H11+H13+H15+H16+H17+H20+H21+H22+H28+H29+H31+H32+H36+H37+H38+H40+H41+H47+H48+H49+H50+H52+H53+H54+H55+H56+H57+F61+F62+F63+F64+F65+F68+F69+F70+F71</f>
        <v>101</v>
      </c>
      <c r="I8" s="36" t="s">
        <v>270</v>
      </c>
    </row>
    <row r="9" spans="1:16" s="2" customFormat="1" ht="19" thickTop="1" x14ac:dyDescent="0.45">
      <c r="A9" s="1" t="s">
        <v>256</v>
      </c>
      <c r="C9" s="3">
        <f>SUM(C11:C17)</f>
        <v>0</v>
      </c>
      <c r="D9" s="3" t="s">
        <v>6</v>
      </c>
      <c r="E9" s="4">
        <f>H11+H13+H15+H16+H17</f>
        <v>44</v>
      </c>
      <c r="F9" s="78" t="s">
        <v>219</v>
      </c>
      <c r="H9" s="4">
        <f>H11+H13+H15+H16+H17+H20+H21+H22</f>
        <v>50</v>
      </c>
      <c r="I9" s="78" t="s">
        <v>270</v>
      </c>
    </row>
    <row r="10" spans="1:16" s="6" customFormat="1" x14ac:dyDescent="0.35">
      <c r="A10" s="11" t="s">
        <v>9</v>
      </c>
      <c r="C10" s="7"/>
      <c r="D10" s="8"/>
      <c r="E10" s="9"/>
    </row>
    <row r="11" spans="1:16" s="47" customFormat="1" ht="29" x14ac:dyDescent="0.35">
      <c r="A11" s="46" t="s">
        <v>187</v>
      </c>
      <c r="C11" s="57"/>
      <c r="D11" s="47">
        <v>0</v>
      </c>
      <c r="E11" s="48" t="s">
        <v>190</v>
      </c>
      <c r="F11" s="47">
        <v>8</v>
      </c>
      <c r="G11" s="48" t="s">
        <v>191</v>
      </c>
      <c r="H11" s="47">
        <v>10</v>
      </c>
      <c r="I11" s="47" t="s">
        <v>8</v>
      </c>
      <c r="J11" s="49" t="s">
        <v>153</v>
      </c>
      <c r="K11" s="50" t="e" vm="1">
        <v>#VALUE!</v>
      </c>
      <c r="L11" s="47" t="s">
        <v>163</v>
      </c>
    </row>
    <row r="12" spans="1:16" x14ac:dyDescent="0.35">
      <c r="A12" s="10" t="s">
        <v>255</v>
      </c>
      <c r="B12" s="47"/>
      <c r="C12" s="84"/>
      <c r="D12">
        <v>0</v>
      </c>
      <c r="E12" t="s">
        <v>189</v>
      </c>
      <c r="F12" s="47">
        <v>8</v>
      </c>
      <c r="G12" t="s">
        <v>188</v>
      </c>
      <c r="H12" s="47"/>
      <c r="K12" t="s">
        <v>237</v>
      </c>
      <c r="P12" t="s">
        <v>186</v>
      </c>
    </row>
    <row r="13" spans="1:16" s="47" customFormat="1" ht="43.5" x14ac:dyDescent="0.35">
      <c r="A13" s="46" t="s">
        <v>160</v>
      </c>
      <c r="C13" s="57"/>
      <c r="D13" s="47">
        <v>0</v>
      </c>
      <c r="E13" s="47" t="s">
        <v>252</v>
      </c>
      <c r="F13" s="47">
        <v>8</v>
      </c>
      <c r="G13" s="48" t="s">
        <v>253</v>
      </c>
      <c r="H13" s="47">
        <v>10</v>
      </c>
      <c r="I13" s="48" t="s">
        <v>357</v>
      </c>
      <c r="J13" s="49" t="s">
        <v>153</v>
      </c>
      <c r="K13" s="50" t="e" vm="2">
        <v>#VALUE!</v>
      </c>
      <c r="L13" s="47" t="s">
        <v>163</v>
      </c>
    </row>
    <row r="14" spans="1:16" s="5" customFormat="1" x14ac:dyDescent="0.35">
      <c r="A14" s="76" t="s">
        <v>267</v>
      </c>
    </row>
    <row r="15" spans="1:16" s="5" customFormat="1" x14ac:dyDescent="0.35">
      <c r="A15" s="56" t="s">
        <v>266</v>
      </c>
      <c r="D15" s="57">
        <v>0</v>
      </c>
      <c r="E15" s="57" t="s">
        <v>262</v>
      </c>
      <c r="F15" s="57">
        <v>6</v>
      </c>
      <c r="G15" s="57" t="s">
        <v>162</v>
      </c>
      <c r="H15" s="57">
        <v>12</v>
      </c>
      <c r="I15" s="57" t="s">
        <v>24</v>
      </c>
      <c r="J15" s="42" t="s">
        <v>220</v>
      </c>
      <c r="K15" s="43" t="e" vm="3">
        <v>#VALUE!</v>
      </c>
      <c r="L15" t="s">
        <v>163</v>
      </c>
      <c r="N15" s="5" t="s">
        <v>264</v>
      </c>
    </row>
    <row r="16" spans="1:16" s="5" customFormat="1" x14ac:dyDescent="0.35">
      <c r="A16" s="56" t="s">
        <v>265</v>
      </c>
      <c r="D16" s="57">
        <v>0</v>
      </c>
      <c r="E16" s="57" t="s">
        <v>262</v>
      </c>
      <c r="F16" s="57">
        <v>5</v>
      </c>
      <c r="G16" s="57" t="s">
        <v>162</v>
      </c>
      <c r="H16" s="57">
        <v>10</v>
      </c>
      <c r="I16" s="57" t="s">
        <v>24</v>
      </c>
      <c r="J16" s="42" t="s">
        <v>220</v>
      </c>
      <c r="K16" s="85" t="e" vm="4">
        <v>#VALUE!</v>
      </c>
      <c r="L16" t="s">
        <v>163</v>
      </c>
      <c r="N16" s="5" t="s">
        <v>264</v>
      </c>
    </row>
    <row r="17" spans="1:25" s="5" customFormat="1" x14ac:dyDescent="0.35">
      <c r="A17" s="13" t="s">
        <v>360</v>
      </c>
      <c r="D17" s="57">
        <v>0</v>
      </c>
      <c r="E17" s="57" t="s">
        <v>262</v>
      </c>
      <c r="F17" s="57"/>
      <c r="G17" s="57"/>
      <c r="H17" s="57">
        <v>2</v>
      </c>
      <c r="I17" s="57" t="s">
        <v>24</v>
      </c>
      <c r="J17" s="83" t="s">
        <v>220</v>
      </c>
      <c r="K17" s="43" t="e" vm="5">
        <v>#VALUE!</v>
      </c>
      <c r="L17" t="s">
        <v>163</v>
      </c>
      <c r="N17" s="5" t="s">
        <v>263</v>
      </c>
    </row>
    <row r="18" spans="1:25" s="5" customFormat="1" x14ac:dyDescent="0.35">
      <c r="A18" s="13"/>
      <c r="D18" s="57"/>
      <c r="E18" s="57"/>
      <c r="F18" s="57"/>
      <c r="G18" s="57"/>
      <c r="H18" s="57"/>
      <c r="I18" s="57"/>
      <c r="J18" s="83"/>
      <c r="L18"/>
    </row>
    <row r="19" spans="1:25" s="5" customFormat="1" x14ac:dyDescent="0.35">
      <c r="A19" s="75" t="s">
        <v>257</v>
      </c>
      <c r="L19"/>
    </row>
    <row r="20" spans="1:25" s="16" customFormat="1" x14ac:dyDescent="0.35">
      <c r="A20" s="74" t="s">
        <v>25</v>
      </c>
      <c r="B20" s="55"/>
      <c r="C20" s="5"/>
      <c r="D20" s="55">
        <v>0</v>
      </c>
      <c r="E20" s="55" t="s">
        <v>10</v>
      </c>
      <c r="F20" s="55">
        <v>1</v>
      </c>
      <c r="G20" s="55" t="s">
        <v>7</v>
      </c>
      <c r="H20" s="55">
        <v>2</v>
      </c>
      <c r="I20" s="55" t="s">
        <v>8</v>
      </c>
      <c r="J20" s="86" t="e" vm="6">
        <v>#VALUE!</v>
      </c>
      <c r="K20" t="s">
        <v>163</v>
      </c>
      <c r="M20" s="55" t="s">
        <v>212</v>
      </c>
      <c r="S20" s="16" t="s">
        <v>283</v>
      </c>
      <c r="T20" s="55" t="s">
        <v>282</v>
      </c>
    </row>
    <row r="21" spans="1:25" s="16" customFormat="1" x14ac:dyDescent="0.35">
      <c r="A21" s="74" t="s">
        <v>26</v>
      </c>
      <c r="B21" s="55"/>
      <c r="C21" s="5"/>
      <c r="D21" s="55">
        <v>0</v>
      </c>
      <c r="E21" s="55" t="s">
        <v>10</v>
      </c>
      <c r="F21" s="55">
        <v>1</v>
      </c>
      <c r="G21" s="55" t="s">
        <v>7</v>
      </c>
      <c r="H21" s="55">
        <v>2</v>
      </c>
      <c r="I21" s="55" t="s">
        <v>8</v>
      </c>
      <c r="J21" s="86" t="e" vm="7">
        <v>#VALUE!</v>
      </c>
      <c r="K21" t="s">
        <v>163</v>
      </c>
      <c r="M21" s="55" t="s">
        <v>212</v>
      </c>
      <c r="S21" s="16" t="s">
        <v>283</v>
      </c>
      <c r="T21" s="55" t="s">
        <v>282</v>
      </c>
    </row>
    <row r="22" spans="1:25" s="16" customFormat="1" x14ac:dyDescent="0.35">
      <c r="A22" s="74" t="s">
        <v>27</v>
      </c>
      <c r="B22" s="55"/>
      <c r="C22" s="5"/>
      <c r="D22" s="55">
        <v>0</v>
      </c>
      <c r="E22" s="55" t="s">
        <v>10</v>
      </c>
      <c r="F22" s="55">
        <v>1</v>
      </c>
      <c r="G22" s="55" t="s">
        <v>7</v>
      </c>
      <c r="H22" s="55">
        <v>2</v>
      </c>
      <c r="I22" s="55" t="s">
        <v>8</v>
      </c>
      <c r="J22" s="86" t="e" vm="8">
        <v>#VALUE!</v>
      </c>
      <c r="K22" t="s">
        <v>163</v>
      </c>
      <c r="M22" s="55" t="s">
        <v>212</v>
      </c>
      <c r="S22" s="16" t="s">
        <v>283</v>
      </c>
      <c r="T22" s="55" t="s">
        <v>282</v>
      </c>
    </row>
    <row r="23" spans="1:25" x14ac:dyDescent="0.35">
      <c r="C23" s="5"/>
    </row>
    <row r="24" spans="1:25" s="14" customFormat="1" ht="34" x14ac:dyDescent="0.35">
      <c r="A24" s="53" t="s">
        <v>379</v>
      </c>
      <c r="B24" s="14" t="s">
        <v>202</v>
      </c>
      <c r="C24" s="15">
        <f>SUM(C25:C29)</f>
        <v>0</v>
      </c>
      <c r="D24" s="15" t="s">
        <v>6</v>
      </c>
      <c r="E24" s="79">
        <f>F25+H28+H29+H31+H32+H36+H37+H38+H40+H41</f>
        <v>23</v>
      </c>
      <c r="F24" s="79" t="s">
        <v>219</v>
      </c>
    </row>
    <row r="25" spans="1:25" s="47" customFormat="1" ht="29" x14ac:dyDescent="0.35">
      <c r="A25" s="46" t="s">
        <v>11</v>
      </c>
      <c r="D25" s="57">
        <v>0</v>
      </c>
      <c r="E25" s="100" t="s">
        <v>371</v>
      </c>
      <c r="F25" s="57">
        <v>1</v>
      </c>
      <c r="G25" s="57" t="s">
        <v>353</v>
      </c>
      <c r="H25" s="57"/>
      <c r="I25" s="57"/>
      <c r="J25" s="49" t="s">
        <v>171</v>
      </c>
      <c r="O25" s="47" t="s">
        <v>172</v>
      </c>
    </row>
    <row r="26" spans="1:25" x14ac:dyDescent="0.35">
      <c r="A26" s="10" t="s">
        <v>12</v>
      </c>
      <c r="D26" s="5"/>
      <c r="E26" s="5"/>
      <c r="F26" s="5"/>
      <c r="G26" s="5"/>
      <c r="H26" s="5"/>
      <c r="I26" s="5"/>
      <c r="J26" s="42" t="s">
        <v>168</v>
      </c>
      <c r="M26" t="s">
        <v>170</v>
      </c>
    </row>
    <row r="27" spans="1:25" x14ac:dyDescent="0.35">
      <c r="A27" s="10" t="s">
        <v>13</v>
      </c>
      <c r="D27" s="5"/>
      <c r="E27" s="5"/>
      <c r="F27" s="5"/>
      <c r="G27" s="5"/>
      <c r="H27" s="5"/>
      <c r="I27" s="5"/>
    </row>
    <row r="28" spans="1:25" x14ac:dyDescent="0.35">
      <c r="A28" s="10" t="s">
        <v>14</v>
      </c>
      <c r="D28" s="5">
        <v>0</v>
      </c>
      <c r="E28" s="5" t="s">
        <v>15</v>
      </c>
      <c r="F28" s="5">
        <v>1</v>
      </c>
      <c r="G28" s="5" t="s">
        <v>192</v>
      </c>
      <c r="H28" s="5">
        <v>2</v>
      </c>
      <c r="I28" s="5" t="s">
        <v>301</v>
      </c>
    </row>
    <row r="29" spans="1:25" x14ac:dyDescent="0.35">
      <c r="A29" s="10" t="s">
        <v>18</v>
      </c>
      <c r="D29" s="5">
        <v>0</v>
      </c>
      <c r="E29" s="5" t="s">
        <v>194</v>
      </c>
      <c r="F29" s="5">
        <v>1</v>
      </c>
      <c r="G29" s="5" t="s">
        <v>193</v>
      </c>
      <c r="H29" s="5">
        <v>2</v>
      </c>
      <c r="I29" s="5" t="s">
        <v>198</v>
      </c>
      <c r="J29" s="42" t="s">
        <v>165</v>
      </c>
      <c r="L29" s="44" t="s">
        <v>167</v>
      </c>
      <c r="M29" s="45"/>
      <c r="N29" s="45"/>
      <c r="O29" s="45"/>
      <c r="P29" s="45"/>
      <c r="Q29" s="45"/>
      <c r="R29" s="45"/>
      <c r="S29" s="45"/>
      <c r="T29" s="42" t="s">
        <v>164</v>
      </c>
      <c r="Y29" s="5" t="s">
        <v>166</v>
      </c>
    </row>
    <row r="30" spans="1:25" s="14" customFormat="1" x14ac:dyDescent="0.35">
      <c r="A30" s="17" t="s">
        <v>200</v>
      </c>
      <c r="B30" s="14" t="s">
        <v>202</v>
      </c>
      <c r="C30" s="15">
        <f>SUM(C31:C34)</f>
        <v>0</v>
      </c>
      <c r="D30" s="15" t="s">
        <v>6</v>
      </c>
    </row>
    <row r="31" spans="1:25" x14ac:dyDescent="0.35">
      <c r="A31" s="10" t="s">
        <v>258</v>
      </c>
      <c r="D31" s="5">
        <v>0</v>
      </c>
      <c r="E31" s="5" t="s">
        <v>15</v>
      </c>
      <c r="F31" s="5">
        <v>1</v>
      </c>
      <c r="G31" s="5" t="s">
        <v>16</v>
      </c>
      <c r="H31" s="5">
        <v>2</v>
      </c>
      <c r="I31" s="5" t="s">
        <v>17</v>
      </c>
      <c r="J31" s="42" t="s">
        <v>19</v>
      </c>
      <c r="L31" s="5" t="s">
        <v>170</v>
      </c>
      <c r="N31" t="e" vm="9">
        <v>#VALUE!</v>
      </c>
      <c r="O31" t="s">
        <v>163</v>
      </c>
    </row>
    <row r="32" spans="1:25" x14ac:dyDescent="0.35">
      <c r="A32" s="10" t="s">
        <v>259</v>
      </c>
      <c r="D32" s="5">
        <v>0</v>
      </c>
      <c r="E32" s="5" t="s">
        <v>195</v>
      </c>
      <c r="F32" s="5">
        <v>1</v>
      </c>
      <c r="G32" s="5" t="s">
        <v>196</v>
      </c>
      <c r="H32" s="5">
        <v>2</v>
      </c>
      <c r="I32" s="51" t="s">
        <v>197</v>
      </c>
      <c r="J32" s="5" t="s">
        <v>199</v>
      </c>
    </row>
    <row r="33" spans="1:19" x14ac:dyDescent="0.35">
      <c r="A33" s="10" t="s">
        <v>304</v>
      </c>
      <c r="D33">
        <v>0</v>
      </c>
      <c r="E33" t="s">
        <v>195</v>
      </c>
      <c r="F33">
        <v>1</v>
      </c>
      <c r="G33" t="s">
        <v>201</v>
      </c>
      <c r="J33" t="s">
        <v>303</v>
      </c>
    </row>
    <row r="35" spans="1:19" s="14" customFormat="1" x14ac:dyDescent="0.35">
      <c r="A35" s="17" t="s">
        <v>204</v>
      </c>
      <c r="B35" s="14" t="s">
        <v>202</v>
      </c>
      <c r="C35" s="15">
        <f>SUM(C36:C38)</f>
        <v>0</v>
      </c>
      <c r="D35" s="15" t="s">
        <v>6</v>
      </c>
    </row>
    <row r="36" spans="1:19" ht="29" x14ac:dyDescent="0.35">
      <c r="A36" s="52" t="s">
        <v>210</v>
      </c>
      <c r="D36">
        <v>0</v>
      </c>
      <c r="E36" t="s">
        <v>15</v>
      </c>
      <c r="F36">
        <v>2</v>
      </c>
      <c r="G36" t="s">
        <v>16</v>
      </c>
      <c r="H36">
        <v>4</v>
      </c>
      <c r="I36" t="s">
        <v>17</v>
      </c>
      <c r="J36" t="s">
        <v>173</v>
      </c>
      <c r="S36" s="42" t="s">
        <v>161</v>
      </c>
    </row>
    <row r="37" spans="1:19" ht="29" x14ac:dyDescent="0.35">
      <c r="A37" s="52" t="s">
        <v>203</v>
      </c>
      <c r="D37">
        <v>0</v>
      </c>
      <c r="E37" s="72" t="s">
        <v>307</v>
      </c>
      <c r="F37">
        <v>1</v>
      </c>
      <c r="G37" s="72" t="s">
        <v>305</v>
      </c>
      <c r="H37" s="47">
        <v>2</v>
      </c>
      <c r="I37" s="72" t="s">
        <v>306</v>
      </c>
      <c r="J37" s="73" t="s">
        <v>174</v>
      </c>
      <c r="K37" s="73" t="s">
        <v>209</v>
      </c>
      <c r="N37" t="s">
        <v>170</v>
      </c>
      <c r="P37" t="e" vm="10">
        <v>#VALUE!</v>
      </c>
      <c r="Q37" t="e" vm="11">
        <v>#VALUE!</v>
      </c>
      <c r="R37" t="s">
        <v>163</v>
      </c>
    </row>
    <row r="38" spans="1:19" s="47" customFormat="1" ht="29" x14ac:dyDescent="0.35">
      <c r="A38" s="54" t="s">
        <v>205</v>
      </c>
      <c r="D38" s="70">
        <v>0</v>
      </c>
      <c r="E38" s="47" t="s">
        <v>15</v>
      </c>
      <c r="F38" s="70">
        <v>1</v>
      </c>
      <c r="G38" s="70" t="s">
        <v>20</v>
      </c>
      <c r="H38" s="47">
        <v>2</v>
      </c>
      <c r="I38" s="71" t="s">
        <v>206</v>
      </c>
      <c r="J38" s="47" t="s">
        <v>173</v>
      </c>
    </row>
    <row r="39" spans="1:19" s="14" customFormat="1" x14ac:dyDescent="0.35">
      <c r="A39" s="18" t="s">
        <v>207</v>
      </c>
      <c r="B39" s="14" t="s">
        <v>202</v>
      </c>
      <c r="C39" s="15">
        <f>SUM(C40:C41)</f>
        <v>0</v>
      </c>
      <c r="D39" s="15" t="s">
        <v>6</v>
      </c>
    </row>
    <row r="40" spans="1:19" s="47" customFormat="1" ht="29" x14ac:dyDescent="0.35">
      <c r="A40" s="54" t="s">
        <v>211</v>
      </c>
      <c r="D40" s="47">
        <v>0</v>
      </c>
      <c r="E40" s="47" t="s">
        <v>21</v>
      </c>
      <c r="F40" s="47">
        <v>1</v>
      </c>
      <c r="G40" s="47" t="s">
        <v>20</v>
      </c>
      <c r="H40" s="47">
        <v>2</v>
      </c>
      <c r="I40" s="47" t="s">
        <v>22</v>
      </c>
      <c r="J40" s="49" t="s">
        <v>177</v>
      </c>
      <c r="L40" s="47" t="s">
        <v>170</v>
      </c>
      <c r="N40" s="47" t="s">
        <v>45</v>
      </c>
    </row>
    <row r="41" spans="1:19" s="5" customFormat="1" x14ac:dyDescent="0.35">
      <c r="A41" s="13" t="s">
        <v>272</v>
      </c>
      <c r="D41" s="5">
        <v>0</v>
      </c>
      <c r="E41" s="5" t="s">
        <v>23</v>
      </c>
      <c r="F41" s="5">
        <v>2</v>
      </c>
      <c r="G41" s="5" t="s">
        <v>162</v>
      </c>
      <c r="H41" s="5">
        <v>4</v>
      </c>
      <c r="I41" s="5" t="s">
        <v>22</v>
      </c>
      <c r="J41" s="42" t="s">
        <v>176</v>
      </c>
      <c r="L41" s="43" t="e" vm="12">
        <v>#VALUE!</v>
      </c>
      <c r="M41" s="5" t="s">
        <v>163</v>
      </c>
      <c r="O41" s="5" t="s">
        <v>260</v>
      </c>
      <c r="S41" s="5" t="s">
        <v>286</v>
      </c>
    </row>
    <row r="42" spans="1:19" s="5" customFormat="1" x14ac:dyDescent="0.35">
      <c r="A42" s="13"/>
      <c r="J42" s="42"/>
    </row>
    <row r="43" spans="1:19" s="38" customFormat="1" x14ac:dyDescent="0.35">
      <c r="A43" s="37"/>
    </row>
    <row r="44" spans="1:19" s="41" customFormat="1" ht="15" thickBot="1" x14ac:dyDescent="0.4">
      <c r="A44" s="39"/>
      <c r="B44" s="40"/>
      <c r="C44" s="40"/>
      <c r="D44" s="40"/>
      <c r="E44" s="40"/>
      <c r="F44" s="40"/>
      <c r="G44" s="40"/>
      <c r="H44" s="40"/>
      <c r="I44" s="40"/>
      <c r="J44" s="40"/>
      <c r="K44" s="40"/>
      <c r="L44" s="40"/>
    </row>
    <row r="45" spans="1:19" s="21" customFormat="1" ht="18.5" x14ac:dyDescent="0.45">
      <c r="A45" s="20" t="s">
        <v>28</v>
      </c>
      <c r="E45" s="80">
        <f>H47+H48+H49+H50+H51+H52+H53+H54+H55+F61+F62+F63+F64+F65+F68+F69+F70+F71</f>
        <v>26</v>
      </c>
      <c r="F45" s="80" t="s">
        <v>219</v>
      </c>
      <c r="H45" s="80">
        <f>SUM(H47:H59,F61:F66,F68:F72)</f>
        <v>30</v>
      </c>
      <c r="I45" s="80" t="s">
        <v>270</v>
      </c>
    </row>
    <row r="46" spans="1:19" s="14" customFormat="1" x14ac:dyDescent="0.35">
      <c r="A46" s="18" t="s">
        <v>29</v>
      </c>
      <c r="B46" s="14" t="s">
        <v>202</v>
      </c>
      <c r="C46" s="15">
        <f>SUM(C47:C59)</f>
        <v>0</v>
      </c>
      <c r="D46" s="15" t="s">
        <v>6</v>
      </c>
    </row>
    <row r="47" spans="1:19" s="47" customFormat="1" x14ac:dyDescent="0.35">
      <c r="A47" s="99" t="s">
        <v>179</v>
      </c>
      <c r="C47" s="98"/>
      <c r="D47" s="57">
        <v>0</v>
      </c>
      <c r="E47" s="47" t="s">
        <v>225</v>
      </c>
      <c r="F47" s="57">
        <v>1</v>
      </c>
      <c r="G47" s="47" t="s">
        <v>224</v>
      </c>
      <c r="H47" s="57">
        <v>2</v>
      </c>
      <c r="I47" s="47" t="s">
        <v>32</v>
      </c>
      <c r="J47" s="49" t="s">
        <v>175</v>
      </c>
      <c r="L47" s="47" t="s">
        <v>180</v>
      </c>
    </row>
    <row r="48" spans="1:19" s="47" customFormat="1" x14ac:dyDescent="0.35">
      <c r="A48" s="99" t="s">
        <v>33</v>
      </c>
      <c r="C48" s="98"/>
      <c r="D48" s="47">
        <v>0</v>
      </c>
      <c r="E48" s="47" t="s">
        <v>225</v>
      </c>
      <c r="H48" s="47">
        <v>2</v>
      </c>
      <c r="I48" s="47" t="s">
        <v>32</v>
      </c>
    </row>
    <row r="49" spans="1:20" s="47" customFormat="1" x14ac:dyDescent="0.35">
      <c r="A49" s="99" t="s">
        <v>34</v>
      </c>
      <c r="C49" s="98"/>
      <c r="D49" s="47">
        <v>0</v>
      </c>
      <c r="E49" s="47" t="s">
        <v>225</v>
      </c>
      <c r="F49" s="47">
        <v>1</v>
      </c>
      <c r="G49" s="47" t="s">
        <v>224</v>
      </c>
      <c r="H49" s="47">
        <v>2</v>
      </c>
      <c r="I49" s="47" t="s">
        <v>32</v>
      </c>
      <c r="J49" s="47" t="s">
        <v>315</v>
      </c>
    </row>
    <row r="50" spans="1:20" s="57" customFormat="1" ht="29" x14ac:dyDescent="0.35">
      <c r="A50" s="60" t="s">
        <v>233</v>
      </c>
      <c r="D50" s="47">
        <v>0</v>
      </c>
      <c r="E50" s="47" t="s">
        <v>225</v>
      </c>
      <c r="F50" s="47">
        <v>1</v>
      </c>
      <c r="G50" s="47" t="s">
        <v>224</v>
      </c>
      <c r="H50" s="47">
        <v>2</v>
      </c>
      <c r="I50" s="47" t="s">
        <v>32</v>
      </c>
      <c r="J50" s="49" t="s">
        <v>158</v>
      </c>
    </row>
    <row r="51" spans="1:20" s="57" customFormat="1" x14ac:dyDescent="0.35">
      <c r="A51" s="60" t="s">
        <v>292</v>
      </c>
      <c r="D51" s="47">
        <v>0</v>
      </c>
      <c r="E51" s="47" t="s">
        <v>225</v>
      </c>
      <c r="F51" s="47"/>
      <c r="G51" s="47"/>
      <c r="H51" s="47">
        <v>1</v>
      </c>
      <c r="I51" s="47" t="s">
        <v>32</v>
      </c>
      <c r="J51" s="49" t="s">
        <v>159</v>
      </c>
      <c r="L51" s="57" t="s">
        <v>293</v>
      </c>
    </row>
    <row r="52" spans="1:20" s="47" customFormat="1" ht="29" x14ac:dyDescent="0.35">
      <c r="A52" s="99" t="s">
        <v>363</v>
      </c>
      <c r="C52" s="98"/>
      <c r="D52" s="47">
        <v>0</v>
      </c>
      <c r="E52" s="47" t="s">
        <v>362</v>
      </c>
      <c r="H52" s="47">
        <v>2</v>
      </c>
      <c r="I52" s="48" t="s">
        <v>361</v>
      </c>
      <c r="J52" s="49" t="s">
        <v>159</v>
      </c>
      <c r="L52" s="47" t="s">
        <v>178</v>
      </c>
    </row>
    <row r="53" spans="1:20" s="47" customFormat="1" x14ac:dyDescent="0.35">
      <c r="A53" s="99" t="s">
        <v>227</v>
      </c>
      <c r="C53" s="98"/>
      <c r="D53" s="47">
        <v>0</v>
      </c>
      <c r="E53" s="47" t="s">
        <v>225</v>
      </c>
      <c r="H53" s="47">
        <v>2</v>
      </c>
      <c r="I53" s="47" t="s">
        <v>32</v>
      </c>
      <c r="J53" s="47" t="s">
        <v>181</v>
      </c>
      <c r="Q53" s="47" t="s">
        <v>226</v>
      </c>
    </row>
    <row r="54" spans="1:20" s="47" customFormat="1" x14ac:dyDescent="0.35">
      <c r="A54" s="99" t="s">
        <v>157</v>
      </c>
      <c r="C54" s="98"/>
      <c r="D54" s="47">
        <v>0</v>
      </c>
      <c r="E54" s="47" t="s">
        <v>225</v>
      </c>
      <c r="H54" s="47">
        <v>2</v>
      </c>
      <c r="I54" s="47" t="s">
        <v>32</v>
      </c>
      <c r="J54" s="49" t="s">
        <v>158</v>
      </c>
      <c r="O54" s="47" t="s">
        <v>213</v>
      </c>
    </row>
    <row r="55" spans="1:20" s="47" customFormat="1" x14ac:dyDescent="0.35">
      <c r="A55" s="59" t="s">
        <v>366</v>
      </c>
      <c r="C55" s="98"/>
      <c r="D55" s="102">
        <v>0</v>
      </c>
      <c r="E55" s="102" t="s">
        <v>35</v>
      </c>
      <c r="H55" s="102">
        <v>2</v>
      </c>
      <c r="I55" s="102" t="s">
        <v>36</v>
      </c>
      <c r="J55" s="47" t="s">
        <v>182</v>
      </c>
    </row>
    <row r="56" spans="1:20" s="104" customFormat="1" x14ac:dyDescent="0.35">
      <c r="A56" s="103" t="s">
        <v>30</v>
      </c>
      <c r="D56" s="104">
        <v>0</v>
      </c>
      <c r="E56" s="104" t="s">
        <v>23</v>
      </c>
      <c r="H56" s="104">
        <v>2</v>
      </c>
      <c r="I56" s="104" t="s">
        <v>31</v>
      </c>
      <c r="J56" s="104" t="s">
        <v>228</v>
      </c>
    </row>
    <row r="57" spans="1:20" s="104" customFormat="1" x14ac:dyDescent="0.35">
      <c r="A57" s="103" t="s">
        <v>229</v>
      </c>
      <c r="D57" s="104">
        <v>0</v>
      </c>
      <c r="E57" s="104" t="s">
        <v>23</v>
      </c>
      <c r="H57" s="104">
        <v>2</v>
      </c>
      <c r="I57" s="104" t="s">
        <v>31</v>
      </c>
      <c r="J57" s="104" t="s">
        <v>230</v>
      </c>
    </row>
    <row r="58" spans="1:20" s="104" customFormat="1" x14ac:dyDescent="0.35">
      <c r="A58" s="103" t="s">
        <v>231</v>
      </c>
      <c r="J58" s="104" t="s">
        <v>174</v>
      </c>
      <c r="K58" s="104" t="s">
        <v>221</v>
      </c>
    </row>
    <row r="59" spans="1:20" s="104" customFormat="1" x14ac:dyDescent="0.35">
      <c r="A59" s="103"/>
    </row>
    <row r="60" spans="1:20" s="106" customFormat="1" x14ac:dyDescent="0.35">
      <c r="A60" s="105" t="s">
        <v>37</v>
      </c>
      <c r="B60" s="106" t="s">
        <v>202</v>
      </c>
      <c r="C60" s="107">
        <f>SUM(C61:C66)</f>
        <v>0</v>
      </c>
      <c r="D60" s="107" t="s">
        <v>6</v>
      </c>
    </row>
    <row r="61" spans="1:20" s="47" customFormat="1" x14ac:dyDescent="0.35">
      <c r="A61" s="99" t="s">
        <v>38</v>
      </c>
      <c r="C61" s="98"/>
      <c r="D61" s="47">
        <v>0</v>
      </c>
      <c r="E61" s="47" t="s">
        <v>23</v>
      </c>
      <c r="F61" s="47">
        <v>1</v>
      </c>
      <c r="G61" s="47" t="s">
        <v>31</v>
      </c>
      <c r="J61" s="47" t="s">
        <v>184</v>
      </c>
    </row>
    <row r="62" spans="1:20" s="47" customFormat="1" x14ac:dyDescent="0.35">
      <c r="A62" s="99" t="s">
        <v>39</v>
      </c>
      <c r="C62" s="98"/>
      <c r="D62" s="47">
        <v>0</v>
      </c>
      <c r="E62" s="47" t="s">
        <v>23</v>
      </c>
      <c r="F62" s="47">
        <v>1</v>
      </c>
      <c r="G62" s="47" t="s">
        <v>31</v>
      </c>
      <c r="J62" s="47" t="s">
        <v>183</v>
      </c>
      <c r="Q62" s="49" t="s">
        <v>284</v>
      </c>
      <c r="T62" s="49" t="s">
        <v>285</v>
      </c>
    </row>
    <row r="63" spans="1:20" s="47" customFormat="1" x14ac:dyDescent="0.35">
      <c r="A63" s="99" t="s">
        <v>375</v>
      </c>
      <c r="C63" s="98"/>
      <c r="D63" s="47">
        <v>0</v>
      </c>
      <c r="E63" s="47" t="s">
        <v>23</v>
      </c>
      <c r="F63" s="47">
        <v>1</v>
      </c>
      <c r="G63" s="47" t="s">
        <v>31</v>
      </c>
      <c r="J63" s="47" t="s">
        <v>319</v>
      </c>
    </row>
    <row r="64" spans="1:20" s="47" customFormat="1" x14ac:dyDescent="0.35">
      <c r="A64" s="99" t="s">
        <v>40</v>
      </c>
      <c r="C64" s="98"/>
      <c r="D64" s="47">
        <v>0</v>
      </c>
      <c r="E64" s="47" t="s">
        <v>23</v>
      </c>
      <c r="F64" s="47">
        <v>1</v>
      </c>
      <c r="G64" s="47" t="s">
        <v>31</v>
      </c>
      <c r="J64" s="47" t="s">
        <v>214</v>
      </c>
    </row>
    <row r="65" spans="1:10" s="47" customFormat="1" x14ac:dyDescent="0.35">
      <c r="A65" s="99" t="s">
        <v>208</v>
      </c>
      <c r="C65" s="98"/>
      <c r="D65" s="47">
        <v>0</v>
      </c>
      <c r="E65" s="47" t="s">
        <v>23</v>
      </c>
      <c r="F65" s="47">
        <v>1</v>
      </c>
      <c r="G65" s="47" t="s">
        <v>31</v>
      </c>
      <c r="J65" s="47" t="s">
        <v>215</v>
      </c>
    </row>
    <row r="66" spans="1:10" s="47" customFormat="1" x14ac:dyDescent="0.35"/>
    <row r="67" spans="1:10" s="109" customFormat="1" x14ac:dyDescent="0.35">
      <c r="A67" s="108" t="s">
        <v>41</v>
      </c>
      <c r="B67" s="106" t="s">
        <v>202</v>
      </c>
      <c r="C67" s="107">
        <f>SUM(C68:C72)</f>
        <v>0</v>
      </c>
      <c r="D67" s="107" t="s">
        <v>6</v>
      </c>
    </row>
    <row r="68" spans="1:10" s="57" customFormat="1" x14ac:dyDescent="0.35">
      <c r="A68" s="110" t="s">
        <v>217</v>
      </c>
      <c r="C68" s="98"/>
      <c r="D68" s="57">
        <v>0</v>
      </c>
      <c r="E68" s="57" t="s">
        <v>23</v>
      </c>
      <c r="F68" s="57">
        <v>1</v>
      </c>
      <c r="G68" s="57" t="s">
        <v>31</v>
      </c>
      <c r="H68" s="111"/>
      <c r="I68" s="111"/>
      <c r="J68" s="57" t="s">
        <v>216</v>
      </c>
    </row>
    <row r="69" spans="1:10" s="47" customFormat="1" x14ac:dyDescent="0.35">
      <c r="A69" s="99" t="s">
        <v>42</v>
      </c>
      <c r="C69" s="98"/>
      <c r="D69" s="47">
        <v>0</v>
      </c>
      <c r="E69" s="47" t="s">
        <v>23</v>
      </c>
      <c r="F69" s="47">
        <v>1</v>
      </c>
      <c r="G69" s="47" t="s">
        <v>31</v>
      </c>
      <c r="H69" s="111"/>
      <c r="I69" s="111"/>
      <c r="J69" s="47" t="s">
        <v>235</v>
      </c>
    </row>
    <row r="70" spans="1:10" s="47" customFormat="1" x14ac:dyDescent="0.35">
      <c r="A70" s="99" t="s">
        <v>43</v>
      </c>
      <c r="C70" s="98"/>
      <c r="D70" s="47">
        <v>0</v>
      </c>
      <c r="E70" s="47" t="s">
        <v>23</v>
      </c>
      <c r="F70" s="47">
        <v>1</v>
      </c>
      <c r="G70" s="47" t="s">
        <v>31</v>
      </c>
      <c r="H70" s="111"/>
      <c r="I70" s="111"/>
      <c r="J70" s="47" t="s">
        <v>234</v>
      </c>
    </row>
    <row r="71" spans="1:10" s="47" customFormat="1" x14ac:dyDescent="0.35">
      <c r="A71" s="99" t="s">
        <v>44</v>
      </c>
      <c r="C71" s="98"/>
      <c r="D71" s="47">
        <v>0</v>
      </c>
      <c r="E71" s="47" t="s">
        <v>23</v>
      </c>
      <c r="F71" s="47">
        <v>1</v>
      </c>
      <c r="G71" s="47" t="s">
        <v>31</v>
      </c>
      <c r="H71" s="111"/>
      <c r="I71" s="111"/>
      <c r="J71" s="47" t="s">
        <v>218</v>
      </c>
    </row>
    <row r="72" spans="1:10" s="47" customFormat="1" x14ac:dyDescent="0.35">
      <c r="A72" s="46"/>
      <c r="C72" s="98"/>
    </row>
    <row r="73" spans="1:10" s="12" customFormat="1" x14ac:dyDescent="0.35">
      <c r="A73" s="19"/>
    </row>
    <row r="74" spans="1:10" s="5" customFormat="1" x14ac:dyDescent="0.35"/>
    <row r="75" spans="1:10" s="5" customFormat="1" x14ac:dyDescent="0.35"/>
    <row r="76" spans="1:10" x14ac:dyDescent="0.35">
      <c r="A76" s="28" t="s">
        <v>271</v>
      </c>
      <c r="B76" s="81" t="s">
        <v>274</v>
      </c>
      <c r="C76" s="81" t="s">
        <v>276</v>
      </c>
    </row>
    <row r="77" spans="1:10" s="6" customFormat="1" x14ac:dyDescent="0.35">
      <c r="A77" s="10" t="s">
        <v>256</v>
      </c>
      <c r="B77" s="25">
        <f>E9</f>
        <v>44</v>
      </c>
      <c r="C77" s="82">
        <f>B77*100/($B$77+$B$78+$B$79)</f>
        <v>47.311827956989248</v>
      </c>
    </row>
    <row r="78" spans="1:10" x14ac:dyDescent="0.35">
      <c r="A78" s="10" t="s">
        <v>273</v>
      </c>
      <c r="B78" s="25">
        <f>E24</f>
        <v>23</v>
      </c>
      <c r="C78" s="82">
        <f t="shared" ref="C78:C79" si="0">B78*100/($B$77+$B$78+$B$79)</f>
        <v>24.731182795698924</v>
      </c>
    </row>
    <row r="79" spans="1:10" x14ac:dyDescent="0.35">
      <c r="A79" s="10" t="s">
        <v>28</v>
      </c>
      <c r="B79" s="25">
        <f>E45</f>
        <v>26</v>
      </c>
      <c r="C79" s="82">
        <f t="shared" si="0"/>
        <v>27.956989247311828</v>
      </c>
    </row>
    <row r="80" spans="1:10" x14ac:dyDescent="0.35">
      <c r="A80" s="136" t="s">
        <v>169</v>
      </c>
      <c r="B80" s="139">
        <f>SUM(B77:B79)</f>
        <v>93</v>
      </c>
      <c r="C80" s="138">
        <f>SUM(C77:C79)</f>
        <v>100</v>
      </c>
    </row>
    <row r="101" spans="1:14" x14ac:dyDescent="0.35">
      <c r="A101" s="28" t="s">
        <v>281</v>
      </c>
      <c r="B101" s="81" t="s">
        <v>274</v>
      </c>
      <c r="C101" s="81" t="s">
        <v>276</v>
      </c>
      <c r="D101" s="158" t="s">
        <v>356</v>
      </c>
      <c r="E101" s="159"/>
      <c r="F101" s="118" t="s">
        <v>364</v>
      </c>
      <c r="G101" s="29"/>
      <c r="H101" s="29"/>
      <c r="I101" s="118" t="s">
        <v>354</v>
      </c>
      <c r="J101" s="29"/>
      <c r="K101" s="29"/>
    </row>
    <row r="102" spans="1:14" x14ac:dyDescent="0.35">
      <c r="A102" s="10" t="s">
        <v>256</v>
      </c>
      <c r="B102" s="25">
        <f>C9</f>
        <v>0</v>
      </c>
      <c r="C102" s="125" t="e">
        <f>B102*100/($B$102+$B$103+$B$104)</f>
        <v>#DIV/0!</v>
      </c>
      <c r="D102" s="160" t="str">
        <f>IF(B102&gt;F102,"Ylittyy","Alittaa")</f>
        <v>Alittaa</v>
      </c>
      <c r="E102" s="161"/>
      <c r="F102" s="160">
        <f>F12+F13</f>
        <v>16</v>
      </c>
      <c r="G102" s="166"/>
      <c r="H102" s="161"/>
      <c r="I102" s="120">
        <f>B77-B102</f>
        <v>44</v>
      </c>
    </row>
    <row r="103" spans="1:14" x14ac:dyDescent="0.35">
      <c r="A103" s="121" t="s">
        <v>273</v>
      </c>
      <c r="B103" s="122">
        <f>C24+C30+C35+C39</f>
        <v>0</v>
      </c>
      <c r="C103" s="126" t="e">
        <f t="shared" ref="C103:C104" si="1">B103*100/($B$102+$B$103+$B$104)</f>
        <v>#DIV/0!</v>
      </c>
      <c r="D103" s="162" t="str">
        <f>IF(B103&gt;F103,"Ylittyy","Alittaa")</f>
        <v>Alittaa</v>
      </c>
      <c r="E103" s="163"/>
      <c r="F103" s="162">
        <f>F25+F29+F32+F33+F37+F38+F40</f>
        <v>7</v>
      </c>
      <c r="G103" s="167"/>
      <c r="H103" s="163"/>
      <c r="I103" s="123">
        <f>B78-B103</f>
        <v>23</v>
      </c>
      <c r="J103" s="124"/>
      <c r="K103" s="124"/>
    </row>
    <row r="104" spans="1:14" x14ac:dyDescent="0.35">
      <c r="A104" s="10" t="s">
        <v>28</v>
      </c>
      <c r="B104" s="25">
        <f>C46+C60+C67</f>
        <v>0</v>
      </c>
      <c r="C104" s="125" t="e">
        <f t="shared" si="1"/>
        <v>#DIV/0!</v>
      </c>
      <c r="D104" s="164" t="str">
        <f>IF(B104&gt;F104,"Ylittyy","Alittaa")</f>
        <v>Alittaa</v>
      </c>
      <c r="E104" s="165"/>
      <c r="F104" s="164">
        <f>F47+H48+H51+H53+H54+F61+F64+F71</f>
        <v>11</v>
      </c>
      <c r="G104" s="168"/>
      <c r="H104" s="165"/>
      <c r="I104" s="120">
        <f>B79-B104</f>
        <v>26</v>
      </c>
    </row>
    <row r="105" spans="1:14" x14ac:dyDescent="0.35">
      <c r="A105" s="136" t="s">
        <v>169</v>
      </c>
      <c r="B105" s="137">
        <f>SUM(B102:B104)</f>
        <v>0</v>
      </c>
      <c r="C105" s="138" t="e">
        <f>SUM(C102:C104)</f>
        <v>#DIV/0!</v>
      </c>
    </row>
    <row r="107" spans="1:14" x14ac:dyDescent="0.35">
      <c r="D107" s="113" t="s">
        <v>329</v>
      </c>
      <c r="E107" s="114" t="s">
        <v>333</v>
      </c>
      <c r="F107" s="114"/>
      <c r="G107" s="114"/>
      <c r="H107" s="114"/>
      <c r="I107" s="114"/>
      <c r="J107" s="114"/>
      <c r="K107" s="114"/>
      <c r="L107" s="114"/>
      <c r="M107" s="114"/>
      <c r="N107" s="114"/>
    </row>
    <row r="108" spans="1:14" x14ac:dyDescent="0.35">
      <c r="D108" s="112"/>
      <c r="E108" s="29" t="s">
        <v>330</v>
      </c>
      <c r="F108" s="29"/>
      <c r="G108" s="29"/>
      <c r="H108" s="29" t="str">
        <f>IF(C48=2,"Onnistuu toteuttaa vesiensuojelurakenne","Ei onnistu toteuttaa vesiensuojelurakennetta")</f>
        <v>Ei onnistu toteuttaa vesiensuojelurakennetta</v>
      </c>
      <c r="I108" s="29"/>
      <c r="J108" s="29"/>
      <c r="K108" s="29"/>
      <c r="L108" s="29"/>
      <c r="M108" s="29"/>
      <c r="N108" s="29"/>
    </row>
    <row r="109" spans="1:14" x14ac:dyDescent="0.35">
      <c r="D109" s="127"/>
      <c r="E109" s="128" t="s">
        <v>367</v>
      </c>
      <c r="F109" s="128"/>
      <c r="G109" s="128"/>
      <c r="H109" s="128" t="str">
        <f>IF(C55=2,"Sujuva eteneminen hankkeelle","Estää tai hidastaa hankkeen etenemistä")</f>
        <v>Estää tai hidastaa hankkeen etenemistä</v>
      </c>
      <c r="I109" s="128"/>
      <c r="J109" s="128"/>
      <c r="K109" s="128"/>
      <c r="L109" s="129"/>
      <c r="M109" s="129"/>
      <c r="N109" s="129"/>
    </row>
    <row r="110" spans="1:14" x14ac:dyDescent="0.35">
      <c r="D110" s="112"/>
      <c r="E110" s="29" t="s">
        <v>331</v>
      </c>
      <c r="F110" s="29"/>
      <c r="G110" s="29"/>
      <c r="H110" s="29" t="str">
        <f>IF(C53=2,"Ei estä hankkeen toimenpiteitä","Estää tai hidastaa hankkeen toimenpiteitä")</f>
        <v>Estää tai hidastaa hankkeen toimenpiteitä</v>
      </c>
      <c r="I110" s="29"/>
      <c r="J110" s="29"/>
      <c r="K110" s="32"/>
      <c r="L110" s="29"/>
      <c r="M110" s="29"/>
      <c r="N110" s="29"/>
    </row>
    <row r="111" spans="1:14" x14ac:dyDescent="0.35">
      <c r="D111" s="127"/>
      <c r="E111" s="129" t="s">
        <v>332</v>
      </c>
      <c r="F111" s="129"/>
      <c r="G111" s="129"/>
      <c r="H111" s="129" t="str">
        <f>IF(C54=2,"Ei estä hankkeen toimenpiteitä","Estää hankkeen toimenpiteitä")</f>
        <v>Estää hankkeen toimenpiteitä</v>
      </c>
      <c r="I111" s="129"/>
      <c r="J111" s="129"/>
      <c r="K111" s="128"/>
      <c r="L111" s="129"/>
      <c r="M111" s="129"/>
      <c r="N111" s="129"/>
    </row>
    <row r="112" spans="1:14" x14ac:dyDescent="0.35">
      <c r="D112" s="112"/>
      <c r="E112" s="32" t="s">
        <v>352</v>
      </c>
      <c r="F112" s="32"/>
      <c r="G112" s="32"/>
      <c r="H112" s="32" t="str">
        <f>IF(C25=1,"Rakenteen koko suhteessa valuma-alueeseen riittävä","Rakenteen koko suhteessa valuma-alueeseen tarkasteltava tapauskohtaisesti")</f>
        <v>Rakenteen koko suhteessa valuma-alueeseen tarkasteltava tapauskohtaisesti</v>
      </c>
      <c r="I112" s="32"/>
      <c r="J112" s="32"/>
      <c r="K112" s="32"/>
      <c r="L112" s="29"/>
      <c r="M112" s="29"/>
      <c r="N112" s="29"/>
    </row>
  </sheetData>
  <mergeCells count="7">
    <mergeCell ref="D101:E101"/>
    <mergeCell ref="D102:E102"/>
    <mergeCell ref="D103:E103"/>
    <mergeCell ref="D104:E104"/>
    <mergeCell ref="F102:H102"/>
    <mergeCell ref="F103:H103"/>
    <mergeCell ref="F104:H104"/>
  </mergeCells>
  <hyperlinks>
    <hyperlink ref="J50" r:id="rId1" xr:uid="{1215FE9B-8806-4062-83F5-8C1DEF08BF2A}"/>
    <hyperlink ref="J11" r:id="rId2" display="https://www.vesi.fi/karttapalvelu/" xr:uid="{94FE5639-3F88-41F5-A04C-96F28DDDA66C}"/>
    <hyperlink ref="J41" r:id="rId3" display="Linkki" xr:uid="{19BE38E7-DD23-452F-9911-4CCBBE34455B}"/>
    <hyperlink ref="T29" r:id="rId4" xr:uid="{AACF7D98-B1DC-4D56-8323-9E300656D747}"/>
    <hyperlink ref="J29" r:id="rId5" location="M" display="SYKE/ maatalousmaa 2021" xr:uid="{291062BD-0543-4715-A04A-1FEC8CB1F2F4}"/>
    <hyperlink ref="J26" r:id="rId6" location="C" xr:uid="{634F6D6A-EEA6-4725-9D33-77614CF6C5F5}"/>
    <hyperlink ref="J31" r:id="rId7" location="C" xr:uid="{5B290FB8-9B98-4AD3-AC7F-F158A3FD28CE}"/>
    <hyperlink ref="J25" r:id="rId8" xr:uid="{84A417D1-B98A-4A23-B8BC-BAF2A2F8A9C2}"/>
    <hyperlink ref="S36" r:id="rId9" xr:uid="{1310626B-6A98-41E6-A3E9-B894FAD85B20}"/>
    <hyperlink ref="J37" r:id="rId10" xr:uid="{8A9D6C7E-FF25-4EDA-9653-4F2D18B1F86E}"/>
    <hyperlink ref="J52" r:id="rId11" xr:uid="{295ED2B8-C88F-4C7C-BD3F-30016EED09A8}"/>
    <hyperlink ref="J47" r:id="rId12" xr:uid="{DBEE8A79-F7A0-42B5-B9A1-A29BDB015A43}"/>
    <hyperlink ref="J40" r:id="rId13" display="Paituli" xr:uid="{67023215-CFA1-4F01-A08B-48A0C98AE6CB}"/>
    <hyperlink ref="K37" r:id="rId14" display="Maaperä 1:200 000 (maalajit) / Lataa tiedosto" xr:uid="{D13A9015-7C51-4302-B9CD-68B514C9F0D5}"/>
    <hyperlink ref="J54" r:id="rId15" xr:uid="{D654AD8A-4625-4752-AFC3-9526E5F5F6E2}"/>
    <hyperlink ref="J13" r:id="rId16" display="Linkki" xr:uid="{773CFC3E-973D-4DF0-B4C9-C78C16D12BC0}"/>
    <hyperlink ref="J15" r:id="rId17" xr:uid="{26AE6488-2D3B-4FAF-BBD4-13D1498F220F}"/>
    <hyperlink ref="J16" r:id="rId18" xr:uid="{BEC999C3-F0CB-4729-B7D8-A75941DDACA0}"/>
    <hyperlink ref="J17" r:id="rId19" xr:uid="{5369209F-7EBA-471C-9513-B9062F8CCA82}"/>
    <hyperlink ref="Q62" r:id="rId20" xr:uid="{7793D21F-AB56-4A52-BE60-6082393B7C50}"/>
    <hyperlink ref="T62" r:id="rId21" xr:uid="{3B0AA1C7-122F-4089-AE57-A258F5B7395B}"/>
    <hyperlink ref="J51" r:id="rId22" xr:uid="{D9EF50F5-5DB9-4EC0-B604-5403946108E8}"/>
  </hyperlinks>
  <pageMargins left="0.7" right="0.7" top="0.75" bottom="0.75" header="0.3" footer="0.3"/>
  <pageSetup paperSize="9" orientation="portrait" verticalDpi="0" r:id="rId23"/>
  <headerFooter>
    <oddFooter>&amp;L&amp;G</oddFooter>
  </headerFooter>
  <drawing r:id="rId24"/>
  <legacyDrawing r:id="rId25"/>
  <legacyDrawingHF r:id="rId2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E8BE3-5B03-4020-8AD5-52EA14BF38AB}">
  <dimension ref="A1:Y112"/>
  <sheetViews>
    <sheetView topLeftCell="A4" zoomScaleNormal="100" workbookViewId="0">
      <selection activeCell="B5" sqref="B5"/>
    </sheetView>
  </sheetViews>
  <sheetFormatPr defaultRowHeight="14.5" x14ac:dyDescent="0.35"/>
  <cols>
    <col min="1" max="1" width="46.90625" customWidth="1"/>
    <col min="2" max="2" width="22.08984375" bestFit="1" customWidth="1"/>
    <col min="3" max="3" width="6.54296875" customWidth="1"/>
    <col min="4" max="4" width="8.81640625" bestFit="1" customWidth="1"/>
    <col min="5" max="5" width="17.1796875" customWidth="1"/>
    <col min="6" max="6" width="3.81640625" customWidth="1"/>
    <col min="7" max="7" width="14.81640625" customWidth="1"/>
    <col min="8" max="8" width="4.453125" customWidth="1"/>
    <col min="9" max="9" width="14.54296875" customWidth="1"/>
    <col min="10" max="10" width="12.453125" customWidth="1"/>
  </cols>
  <sheetData>
    <row r="1" spans="1:16" s="91" customFormat="1" x14ac:dyDescent="0.35">
      <c r="A1" s="89" t="s">
        <v>0</v>
      </c>
      <c r="B1" s="90">
        <v>2</v>
      </c>
      <c r="G1" s="91" t="s">
        <v>299</v>
      </c>
    </row>
    <row r="2" spans="1:16" s="91" customFormat="1" x14ac:dyDescent="0.35">
      <c r="A2" s="89" t="s">
        <v>155</v>
      </c>
      <c r="B2" s="90" t="s">
        <v>288</v>
      </c>
      <c r="D2" s="92"/>
    </row>
    <row r="3" spans="1:16" s="91" customFormat="1" x14ac:dyDescent="0.35">
      <c r="A3" s="89" t="s">
        <v>1</v>
      </c>
      <c r="B3" s="90"/>
      <c r="D3" s="92"/>
    </row>
    <row r="4" spans="1:16" s="91" customFormat="1" x14ac:dyDescent="0.35">
      <c r="A4" s="89" t="s">
        <v>2</v>
      </c>
      <c r="B4" s="90"/>
      <c r="D4" s="92"/>
    </row>
    <row r="5" spans="1:16" s="91" customFormat="1" x14ac:dyDescent="0.35">
      <c r="A5" s="89" t="s">
        <v>3</v>
      </c>
      <c r="B5" s="90" t="s">
        <v>279</v>
      </c>
      <c r="C5" s="91" t="s">
        <v>289</v>
      </c>
      <c r="D5" s="92"/>
    </row>
    <row r="6" spans="1:16" s="91" customFormat="1" x14ac:dyDescent="0.35">
      <c r="A6" s="89" t="s">
        <v>4</v>
      </c>
      <c r="B6" s="90" t="s">
        <v>261</v>
      </c>
      <c r="C6" s="91" t="s">
        <v>289</v>
      </c>
    </row>
    <row r="7" spans="1:16" s="96" customFormat="1" ht="15" thickBot="1" x14ac:dyDescent="0.4">
      <c r="A7" s="93" t="s">
        <v>156</v>
      </c>
      <c r="B7" s="94" t="s">
        <v>278</v>
      </c>
      <c r="C7" s="95" t="s">
        <v>289</v>
      </c>
      <c r="E7" s="97"/>
    </row>
    <row r="8" spans="1:16" s="36" customFormat="1" ht="15.5" thickTop="1" thickBot="1" x14ac:dyDescent="0.4">
      <c r="A8" s="61" t="s">
        <v>5</v>
      </c>
      <c r="B8" s="119" t="s">
        <v>355</v>
      </c>
      <c r="C8" s="36">
        <f>C9+C41+C24+C30+C35+C39+C46+C60+C67</f>
        <v>55</v>
      </c>
      <c r="D8" s="36" t="s">
        <v>169</v>
      </c>
      <c r="E8" s="61">
        <f>H11+H13+H41+H28+H29+H31+H17+F25+H32+H36+H37+H38+H40+H15+H16+H47+H48+H49+H50+H51+H52+H53+H54+H55+F61+F62+F63+F64+F65+F68+F69+F70+F71</f>
        <v>93</v>
      </c>
      <c r="F8" s="36" t="s">
        <v>219</v>
      </c>
      <c r="H8" s="36">
        <f>H11+H13+H15+H16+H17+H20+H21+H22+H28+H29+H31+H32+H36+H37+H38+H40+H41+H47+H48+H49+H50+H52+H53+H54+H55+H56+H57+F61+F62+F63+F64+F65+F68+F69+F70+F71</f>
        <v>101</v>
      </c>
      <c r="I8" s="36" t="s">
        <v>270</v>
      </c>
    </row>
    <row r="9" spans="1:16" s="2" customFormat="1" ht="19" thickTop="1" x14ac:dyDescent="0.45">
      <c r="A9" s="1" t="s">
        <v>256</v>
      </c>
      <c r="B9" s="2" t="s">
        <v>277</v>
      </c>
      <c r="C9" s="3">
        <f>SUM(C11:C17)</f>
        <v>26</v>
      </c>
      <c r="D9" s="3" t="s">
        <v>6</v>
      </c>
      <c r="E9" s="4">
        <f>H11+H13+H15+H16+H17</f>
        <v>44</v>
      </c>
      <c r="F9" s="78" t="s">
        <v>219</v>
      </c>
      <c r="H9" s="4">
        <f>H11+H13+H15+H16+H17+H20+H21+H22</f>
        <v>50</v>
      </c>
      <c r="I9" s="78" t="s">
        <v>270</v>
      </c>
    </row>
    <row r="10" spans="1:16" s="6" customFormat="1" x14ac:dyDescent="0.35">
      <c r="A10" s="11" t="s">
        <v>9</v>
      </c>
      <c r="B10" s="6" t="s">
        <v>369</v>
      </c>
      <c r="C10" s="7"/>
      <c r="D10" s="8"/>
      <c r="E10" s="9"/>
    </row>
    <row r="11" spans="1:16" s="47" customFormat="1" ht="29" x14ac:dyDescent="0.35">
      <c r="A11" s="46" t="s">
        <v>187</v>
      </c>
      <c r="B11" s="47" t="s">
        <v>290</v>
      </c>
      <c r="C11" s="98">
        <v>8</v>
      </c>
      <c r="D11" s="47">
        <v>0</v>
      </c>
      <c r="E11" s="48" t="s">
        <v>190</v>
      </c>
      <c r="F11" s="47">
        <v>8</v>
      </c>
      <c r="G11" s="48" t="s">
        <v>191</v>
      </c>
      <c r="H11" s="47">
        <v>10</v>
      </c>
      <c r="I11" s="47" t="s">
        <v>8</v>
      </c>
      <c r="J11" s="49" t="s">
        <v>153</v>
      </c>
      <c r="K11" s="50" t="e" vm="13">
        <v>#VALUE!</v>
      </c>
      <c r="L11" s="47" t="s">
        <v>163</v>
      </c>
    </row>
    <row r="12" spans="1:16" x14ac:dyDescent="0.35">
      <c r="A12" s="10" t="s">
        <v>255</v>
      </c>
      <c r="B12" s="47" t="s">
        <v>298</v>
      </c>
      <c r="C12" s="7">
        <v>8</v>
      </c>
      <c r="D12">
        <v>0</v>
      </c>
      <c r="E12" t="s">
        <v>189</v>
      </c>
      <c r="F12" s="47">
        <v>8</v>
      </c>
      <c r="G12" t="s">
        <v>188</v>
      </c>
      <c r="H12" s="47"/>
      <c r="K12" t="s">
        <v>237</v>
      </c>
      <c r="P12" t="s">
        <v>186</v>
      </c>
    </row>
    <row r="13" spans="1:16" s="47" customFormat="1" ht="43.5" x14ac:dyDescent="0.35">
      <c r="A13" s="46" t="s">
        <v>160</v>
      </c>
      <c r="B13" s="47" t="s">
        <v>291</v>
      </c>
      <c r="C13" s="98">
        <v>10</v>
      </c>
      <c r="D13" s="47">
        <v>0</v>
      </c>
      <c r="E13" s="47" t="s">
        <v>252</v>
      </c>
      <c r="F13" s="47">
        <v>8</v>
      </c>
      <c r="G13" s="48" t="s">
        <v>253</v>
      </c>
      <c r="H13" s="47">
        <v>10</v>
      </c>
      <c r="I13" s="48" t="s">
        <v>357</v>
      </c>
      <c r="J13" s="49" t="s">
        <v>153</v>
      </c>
      <c r="K13" s="50" t="e" vm="14">
        <v>#VALUE!</v>
      </c>
      <c r="L13" s="47" t="s">
        <v>163</v>
      </c>
    </row>
    <row r="14" spans="1:16" s="5" customFormat="1" x14ac:dyDescent="0.35">
      <c r="A14" s="76" t="s">
        <v>267</v>
      </c>
      <c r="C14" s="7"/>
    </row>
    <row r="15" spans="1:16" s="5" customFormat="1" x14ac:dyDescent="0.35">
      <c r="A15" s="56" t="s">
        <v>266</v>
      </c>
      <c r="B15" s="5" t="s">
        <v>297</v>
      </c>
      <c r="C15" s="7">
        <v>0</v>
      </c>
      <c r="D15" s="57">
        <v>0</v>
      </c>
      <c r="E15" s="57" t="s">
        <v>262</v>
      </c>
      <c r="F15" s="57">
        <v>6</v>
      </c>
      <c r="G15" s="57" t="s">
        <v>162</v>
      </c>
      <c r="H15" s="57">
        <v>12</v>
      </c>
      <c r="I15" s="57" t="s">
        <v>24</v>
      </c>
      <c r="J15" s="42" t="s">
        <v>220</v>
      </c>
      <c r="K15" s="43" t="e" vm="15">
        <v>#VALUE!</v>
      </c>
      <c r="L15" t="s">
        <v>163</v>
      </c>
      <c r="N15" s="5" t="s">
        <v>264</v>
      </c>
    </row>
    <row r="16" spans="1:16" s="5" customFormat="1" x14ac:dyDescent="0.35">
      <c r="A16" s="56" t="s">
        <v>265</v>
      </c>
      <c r="B16" s="5" t="s">
        <v>297</v>
      </c>
      <c r="C16" s="7">
        <v>0</v>
      </c>
      <c r="D16" s="57">
        <v>0</v>
      </c>
      <c r="E16" s="57" t="s">
        <v>262</v>
      </c>
      <c r="F16" s="57">
        <v>5</v>
      </c>
      <c r="G16" s="57" t="s">
        <v>162</v>
      </c>
      <c r="H16" s="57">
        <v>10</v>
      </c>
      <c r="I16" s="57" t="s">
        <v>24</v>
      </c>
      <c r="J16" s="42" t="s">
        <v>220</v>
      </c>
      <c r="K16" s="85" t="e" vm="4">
        <v>#VALUE!</v>
      </c>
      <c r="L16" t="s">
        <v>163</v>
      </c>
      <c r="N16" s="5" t="s">
        <v>264</v>
      </c>
    </row>
    <row r="17" spans="1:25" s="5" customFormat="1" x14ac:dyDescent="0.35">
      <c r="A17" s="13" t="s">
        <v>280</v>
      </c>
      <c r="B17" s="5" t="s">
        <v>297</v>
      </c>
      <c r="C17" s="7">
        <v>0</v>
      </c>
      <c r="D17" s="57">
        <v>0</v>
      </c>
      <c r="E17" s="57" t="s">
        <v>262</v>
      </c>
      <c r="F17" s="57"/>
      <c r="G17" s="57"/>
      <c r="H17" s="57">
        <v>2</v>
      </c>
      <c r="I17" s="57" t="s">
        <v>24</v>
      </c>
      <c r="J17" s="83" t="s">
        <v>220</v>
      </c>
      <c r="K17" s="43" t="e" vm="16">
        <v>#VALUE!</v>
      </c>
      <c r="L17" t="s">
        <v>163</v>
      </c>
      <c r="N17" s="5" t="s">
        <v>263</v>
      </c>
    </row>
    <row r="18" spans="1:25" s="5" customFormat="1" x14ac:dyDescent="0.35">
      <c r="A18" s="13"/>
      <c r="C18" s="7"/>
      <c r="D18" s="57"/>
      <c r="E18" s="57"/>
      <c r="F18" s="57"/>
      <c r="G18" s="57"/>
      <c r="H18" s="57"/>
      <c r="I18" s="57"/>
      <c r="J18" s="83"/>
      <c r="K18" s="43"/>
      <c r="L18"/>
    </row>
    <row r="19" spans="1:25" s="5" customFormat="1" x14ac:dyDescent="0.35">
      <c r="A19" s="75" t="s">
        <v>257</v>
      </c>
      <c r="C19" s="7"/>
      <c r="L19"/>
    </row>
    <row r="20" spans="1:25" s="16" customFormat="1" x14ac:dyDescent="0.35">
      <c r="A20" s="74" t="s">
        <v>25</v>
      </c>
      <c r="B20" s="55"/>
      <c r="C20" s="7"/>
      <c r="D20" s="55">
        <v>0</v>
      </c>
      <c r="E20" s="55" t="s">
        <v>10</v>
      </c>
      <c r="F20" s="55">
        <v>1</v>
      </c>
      <c r="G20" s="55" t="s">
        <v>7</v>
      </c>
      <c r="H20" s="55">
        <v>2</v>
      </c>
      <c r="I20" s="55" t="s">
        <v>8</v>
      </c>
      <c r="J20" s="86" t="e" vm="17">
        <v>#VALUE!</v>
      </c>
      <c r="K20" t="s">
        <v>163</v>
      </c>
      <c r="M20" s="55" t="s">
        <v>212</v>
      </c>
      <c r="S20" s="16" t="s">
        <v>283</v>
      </c>
      <c r="V20" s="55" t="s">
        <v>282</v>
      </c>
    </row>
    <row r="21" spans="1:25" s="16" customFormat="1" x14ac:dyDescent="0.35">
      <c r="A21" s="74" t="s">
        <v>26</v>
      </c>
      <c r="B21" s="55"/>
      <c r="C21" s="7"/>
      <c r="D21" s="55">
        <v>0</v>
      </c>
      <c r="E21" s="55" t="s">
        <v>10</v>
      </c>
      <c r="F21" s="55">
        <v>1</v>
      </c>
      <c r="G21" s="55" t="s">
        <v>7</v>
      </c>
      <c r="H21" s="55">
        <v>2</v>
      </c>
      <c r="I21" s="55" t="s">
        <v>8</v>
      </c>
      <c r="J21" s="86" t="e" vm="7">
        <v>#VALUE!</v>
      </c>
      <c r="K21" t="s">
        <v>163</v>
      </c>
      <c r="M21" s="55" t="s">
        <v>212</v>
      </c>
      <c r="S21" s="16" t="s">
        <v>283</v>
      </c>
      <c r="V21" s="55" t="s">
        <v>282</v>
      </c>
    </row>
    <row r="22" spans="1:25" s="16" customFormat="1" x14ac:dyDescent="0.35">
      <c r="A22" s="74" t="s">
        <v>27</v>
      </c>
      <c r="B22" s="55"/>
      <c r="C22" s="7"/>
      <c r="D22" s="55">
        <v>0</v>
      </c>
      <c r="E22" s="55" t="s">
        <v>10</v>
      </c>
      <c r="F22" s="55">
        <v>1</v>
      </c>
      <c r="G22" s="55" t="s">
        <v>7</v>
      </c>
      <c r="H22" s="55">
        <v>2</v>
      </c>
      <c r="I22" s="55" t="s">
        <v>8</v>
      </c>
      <c r="J22" s="86" t="e" vm="8">
        <v>#VALUE!</v>
      </c>
      <c r="K22" t="s">
        <v>163</v>
      </c>
      <c r="M22" s="55" t="s">
        <v>212</v>
      </c>
      <c r="S22" s="16" t="s">
        <v>283</v>
      </c>
      <c r="V22" s="55" t="s">
        <v>282</v>
      </c>
    </row>
    <row r="23" spans="1:25" x14ac:dyDescent="0.35">
      <c r="C23" s="7"/>
    </row>
    <row r="24" spans="1:25" s="14" customFormat="1" ht="34" x14ac:dyDescent="0.35">
      <c r="A24" s="53" t="s">
        <v>379</v>
      </c>
      <c r="B24" s="14" t="s">
        <v>202</v>
      </c>
      <c r="C24" s="15">
        <f>SUM(C25:C29)</f>
        <v>3</v>
      </c>
      <c r="D24" s="15" t="s">
        <v>6</v>
      </c>
      <c r="E24" s="79">
        <f>F25+H28+H29+H31+H32+H36+H37+H38+H40+H41</f>
        <v>23</v>
      </c>
      <c r="F24" s="79" t="s">
        <v>219</v>
      </c>
    </row>
    <row r="25" spans="1:25" s="47" customFormat="1" ht="29" x14ac:dyDescent="0.35">
      <c r="A25" s="46" t="s">
        <v>11</v>
      </c>
      <c r="B25" s="116" t="s">
        <v>300</v>
      </c>
      <c r="C25" s="98">
        <v>1</v>
      </c>
      <c r="D25" s="57">
        <v>0</v>
      </c>
      <c r="E25" s="100" t="s">
        <v>371</v>
      </c>
      <c r="F25" s="57">
        <v>1</v>
      </c>
      <c r="G25" s="57" t="s">
        <v>353</v>
      </c>
      <c r="H25" s="57"/>
      <c r="I25" s="57"/>
      <c r="J25" s="49" t="s">
        <v>171</v>
      </c>
      <c r="O25" s="47" t="s">
        <v>172</v>
      </c>
    </row>
    <row r="26" spans="1:25" s="47" customFormat="1" x14ac:dyDescent="0.35">
      <c r="A26" s="46" t="s">
        <v>12</v>
      </c>
      <c r="B26" s="116">
        <v>83</v>
      </c>
      <c r="C26" s="98"/>
      <c r="D26" s="57"/>
      <c r="E26" s="57"/>
      <c r="F26" s="57"/>
      <c r="G26" s="57"/>
      <c r="H26" s="57"/>
      <c r="I26" s="57"/>
      <c r="J26" s="49" t="s">
        <v>168</v>
      </c>
      <c r="M26" s="47" t="s">
        <v>170</v>
      </c>
    </row>
    <row r="27" spans="1:25" s="47" customFormat="1" x14ac:dyDescent="0.35">
      <c r="A27" s="46" t="s">
        <v>13</v>
      </c>
      <c r="B27" s="116">
        <v>22</v>
      </c>
      <c r="C27" s="98"/>
      <c r="D27" s="57"/>
      <c r="E27" s="57"/>
      <c r="F27" s="57"/>
      <c r="G27" s="57"/>
      <c r="H27" s="57"/>
      <c r="I27" s="57"/>
    </row>
    <row r="28" spans="1:25" s="47" customFormat="1" x14ac:dyDescent="0.35">
      <c r="A28" s="46" t="s">
        <v>14</v>
      </c>
      <c r="B28" s="116">
        <v>60</v>
      </c>
      <c r="C28" s="98">
        <v>2</v>
      </c>
      <c r="D28" s="57">
        <v>0</v>
      </c>
      <c r="E28" s="57" t="s">
        <v>15</v>
      </c>
      <c r="F28" s="57">
        <v>1</v>
      </c>
      <c r="G28" s="57" t="s">
        <v>192</v>
      </c>
      <c r="H28" s="57">
        <v>2</v>
      </c>
      <c r="I28" s="57" t="s">
        <v>301</v>
      </c>
    </row>
    <row r="29" spans="1:25" s="47" customFormat="1" x14ac:dyDescent="0.35">
      <c r="A29" s="46" t="s">
        <v>18</v>
      </c>
      <c r="B29" s="116">
        <v>4</v>
      </c>
      <c r="C29" s="98">
        <v>0</v>
      </c>
      <c r="D29" s="57">
        <v>0</v>
      </c>
      <c r="E29" s="57" t="s">
        <v>194</v>
      </c>
      <c r="F29" s="57">
        <v>1</v>
      </c>
      <c r="G29" s="57" t="s">
        <v>193</v>
      </c>
      <c r="H29" s="57">
        <v>2</v>
      </c>
      <c r="I29" s="57" t="s">
        <v>198</v>
      </c>
      <c r="J29" s="49" t="s">
        <v>165</v>
      </c>
      <c r="L29" s="140" t="s">
        <v>167</v>
      </c>
      <c r="M29" s="141"/>
      <c r="N29" s="141"/>
      <c r="O29" s="141"/>
      <c r="P29" s="141"/>
      <c r="Q29" s="141"/>
      <c r="R29" s="141"/>
      <c r="S29" s="141"/>
      <c r="T29" s="141"/>
      <c r="U29" s="141"/>
      <c r="V29" s="49" t="s">
        <v>164</v>
      </c>
      <c r="Y29" s="57" t="s">
        <v>166</v>
      </c>
    </row>
    <row r="30" spans="1:25" s="14" customFormat="1" x14ac:dyDescent="0.35">
      <c r="A30" s="17" t="s">
        <v>200</v>
      </c>
      <c r="B30" s="14" t="s">
        <v>202</v>
      </c>
      <c r="C30" s="15">
        <f>SUM(C31:C34)</f>
        <v>5</v>
      </c>
      <c r="D30" s="15" t="s">
        <v>6</v>
      </c>
    </row>
    <row r="31" spans="1:25" x14ac:dyDescent="0.35">
      <c r="A31" s="10" t="s">
        <v>258</v>
      </c>
      <c r="B31" s="25">
        <v>77</v>
      </c>
      <c r="C31" s="7">
        <v>2</v>
      </c>
      <c r="D31" s="5">
        <v>0</v>
      </c>
      <c r="E31" s="5" t="s">
        <v>15</v>
      </c>
      <c r="F31" s="5">
        <v>1</v>
      </c>
      <c r="G31" s="5" t="s">
        <v>16</v>
      </c>
      <c r="H31" s="5">
        <v>2</v>
      </c>
      <c r="I31" s="5" t="s">
        <v>17</v>
      </c>
      <c r="J31" s="42" t="s">
        <v>19</v>
      </c>
      <c r="L31" s="5" t="s">
        <v>170</v>
      </c>
      <c r="N31" t="e" vm="18">
        <v>#VALUE!</v>
      </c>
      <c r="O31" t="s">
        <v>163</v>
      </c>
    </row>
    <row r="32" spans="1:25" x14ac:dyDescent="0.35">
      <c r="A32" s="10" t="s">
        <v>259</v>
      </c>
      <c r="B32" s="25">
        <v>77</v>
      </c>
      <c r="C32" s="7">
        <v>2</v>
      </c>
      <c r="D32" s="5">
        <v>0</v>
      </c>
      <c r="E32" s="5" t="s">
        <v>195</v>
      </c>
      <c r="F32" s="5">
        <v>1</v>
      </c>
      <c r="G32" s="5" t="s">
        <v>196</v>
      </c>
      <c r="H32" s="5">
        <v>2</v>
      </c>
      <c r="I32" s="51" t="s">
        <v>197</v>
      </c>
      <c r="J32" s="5" t="s">
        <v>199</v>
      </c>
    </row>
    <row r="33" spans="1:21" x14ac:dyDescent="0.35">
      <c r="A33" s="10" t="s">
        <v>304</v>
      </c>
      <c r="B33" s="25" t="s">
        <v>302</v>
      </c>
      <c r="C33" s="7">
        <v>1</v>
      </c>
      <c r="D33">
        <v>0</v>
      </c>
      <c r="E33" t="s">
        <v>195</v>
      </c>
      <c r="F33">
        <v>1</v>
      </c>
      <c r="G33" t="s">
        <v>201</v>
      </c>
      <c r="J33" t="s">
        <v>303</v>
      </c>
    </row>
    <row r="34" spans="1:21" x14ac:dyDescent="0.35">
      <c r="C34" s="7"/>
    </row>
    <row r="35" spans="1:21" s="14" customFormat="1" x14ac:dyDescent="0.35">
      <c r="A35" s="17" t="s">
        <v>204</v>
      </c>
      <c r="B35" s="14" t="s">
        <v>202</v>
      </c>
      <c r="C35" s="15">
        <f>SUM(C36:C38)</f>
        <v>2</v>
      </c>
      <c r="D35" s="15" t="s">
        <v>6</v>
      </c>
    </row>
    <row r="36" spans="1:21" ht="29" x14ac:dyDescent="0.35">
      <c r="A36" s="52" t="s">
        <v>210</v>
      </c>
      <c r="B36" t="s">
        <v>311</v>
      </c>
      <c r="C36" s="7">
        <v>0</v>
      </c>
      <c r="D36">
        <v>0</v>
      </c>
      <c r="E36" t="s">
        <v>15</v>
      </c>
      <c r="F36">
        <v>2</v>
      </c>
      <c r="G36" t="s">
        <v>16</v>
      </c>
      <c r="H36">
        <v>4</v>
      </c>
      <c r="I36" t="s">
        <v>17</v>
      </c>
      <c r="J36" t="s">
        <v>173</v>
      </c>
      <c r="S36" s="42" t="s">
        <v>161</v>
      </c>
      <c r="T36" s="85" t="e" vm="19">
        <v>#VALUE!</v>
      </c>
      <c r="U36" t="s">
        <v>376</v>
      </c>
    </row>
    <row r="37" spans="1:21" ht="29" x14ac:dyDescent="0.35">
      <c r="A37" s="52" t="s">
        <v>203</v>
      </c>
      <c r="B37" t="s">
        <v>254</v>
      </c>
      <c r="C37" s="7">
        <v>2</v>
      </c>
      <c r="D37">
        <v>0</v>
      </c>
      <c r="E37" s="72" t="s">
        <v>307</v>
      </c>
      <c r="F37">
        <v>1</v>
      </c>
      <c r="G37" s="72" t="s">
        <v>305</v>
      </c>
      <c r="H37" s="47">
        <v>2</v>
      </c>
      <c r="I37" s="72" t="s">
        <v>306</v>
      </c>
      <c r="J37" s="73" t="s">
        <v>174</v>
      </c>
      <c r="K37" s="73" t="s">
        <v>209</v>
      </c>
      <c r="N37" t="s">
        <v>170</v>
      </c>
      <c r="P37" t="e" vm="10">
        <v>#VALUE!</v>
      </c>
      <c r="Q37" s="85" t="e" vm="11">
        <v>#VALUE!</v>
      </c>
      <c r="R37" t="s">
        <v>163</v>
      </c>
    </row>
    <row r="38" spans="1:21" s="47" customFormat="1" ht="29" x14ac:dyDescent="0.35">
      <c r="A38" s="54" t="s">
        <v>205</v>
      </c>
      <c r="B38" s="48" t="s">
        <v>308</v>
      </c>
      <c r="C38" s="98">
        <v>0</v>
      </c>
      <c r="D38" s="70">
        <v>0</v>
      </c>
      <c r="E38" s="47" t="s">
        <v>15</v>
      </c>
      <c r="F38" s="70">
        <v>1</v>
      </c>
      <c r="G38" s="70" t="s">
        <v>20</v>
      </c>
      <c r="H38" s="47">
        <v>2</v>
      </c>
      <c r="I38" s="71" t="s">
        <v>206</v>
      </c>
      <c r="J38" s="47" t="s">
        <v>173</v>
      </c>
      <c r="T38"/>
    </row>
    <row r="39" spans="1:21" s="14" customFormat="1" x14ac:dyDescent="0.35">
      <c r="A39" s="18" t="s">
        <v>207</v>
      </c>
      <c r="B39" s="14" t="s">
        <v>202</v>
      </c>
      <c r="C39" s="15">
        <f>SUM(C40:C41)</f>
        <v>0</v>
      </c>
      <c r="D39" s="15" t="s">
        <v>6</v>
      </c>
    </row>
    <row r="40" spans="1:21" s="47" customFormat="1" ht="29" x14ac:dyDescent="0.35">
      <c r="A40" s="54" t="s">
        <v>211</v>
      </c>
      <c r="B40" s="47" t="s">
        <v>309</v>
      </c>
      <c r="C40" s="98">
        <v>0</v>
      </c>
      <c r="D40" s="47">
        <v>0</v>
      </c>
      <c r="E40" s="47" t="s">
        <v>21</v>
      </c>
      <c r="F40" s="47">
        <v>1</v>
      </c>
      <c r="G40" s="47" t="s">
        <v>20</v>
      </c>
      <c r="H40" s="47">
        <v>2</v>
      </c>
      <c r="I40" s="47" t="s">
        <v>22</v>
      </c>
      <c r="J40" s="49" t="s">
        <v>177</v>
      </c>
      <c r="L40" s="47" t="s">
        <v>170</v>
      </c>
      <c r="N40" s="47" t="s">
        <v>45</v>
      </c>
    </row>
    <row r="41" spans="1:21" s="5" customFormat="1" x14ac:dyDescent="0.35">
      <c r="A41" s="13" t="s">
        <v>272</v>
      </c>
      <c r="B41" s="5" t="s">
        <v>310</v>
      </c>
      <c r="C41" s="7">
        <v>0</v>
      </c>
      <c r="D41" s="5">
        <v>0</v>
      </c>
      <c r="E41" s="5" t="s">
        <v>23</v>
      </c>
      <c r="F41" s="5">
        <v>2</v>
      </c>
      <c r="G41" s="5" t="s">
        <v>162</v>
      </c>
      <c r="H41" s="5">
        <v>4</v>
      </c>
      <c r="I41" s="5" t="s">
        <v>22</v>
      </c>
      <c r="J41" s="42" t="s">
        <v>176</v>
      </c>
      <c r="L41" s="43" t="e" vm="12">
        <v>#VALUE!</v>
      </c>
      <c r="M41" s="5" t="s">
        <v>163</v>
      </c>
      <c r="O41" s="5" t="s">
        <v>260</v>
      </c>
      <c r="S41" s="5" t="s">
        <v>286</v>
      </c>
    </row>
    <row r="42" spans="1:21" s="5" customFormat="1" x14ac:dyDescent="0.35">
      <c r="A42" s="13"/>
      <c r="J42" s="42"/>
    </row>
    <row r="43" spans="1:21" s="38" customFormat="1" x14ac:dyDescent="0.35">
      <c r="A43" s="37"/>
    </row>
    <row r="44" spans="1:21" s="41" customFormat="1" ht="15" thickBot="1" x14ac:dyDescent="0.4">
      <c r="A44" s="39"/>
      <c r="B44" s="40"/>
      <c r="C44" s="40"/>
      <c r="D44" s="40"/>
      <c r="E44" s="40"/>
      <c r="F44" s="40"/>
      <c r="G44" s="40"/>
      <c r="H44" s="40"/>
      <c r="I44" s="40"/>
      <c r="J44" s="40"/>
      <c r="K44" s="40"/>
      <c r="L44" s="40"/>
    </row>
    <row r="45" spans="1:21" s="21" customFormat="1" ht="18.5" x14ac:dyDescent="0.45">
      <c r="A45" s="20" t="s">
        <v>28</v>
      </c>
      <c r="E45" s="80">
        <f>H47+H48+H49+H50+H51+H52+H53+H54+H55+F61+F62+F63+F64+F65+F68+F69+F70+F71</f>
        <v>26</v>
      </c>
      <c r="F45" s="80" t="s">
        <v>219</v>
      </c>
      <c r="H45" s="80">
        <f>SUM(H47:H59,F61:F66,F68:F72)</f>
        <v>30</v>
      </c>
      <c r="I45" s="80" t="s">
        <v>270</v>
      </c>
    </row>
    <row r="46" spans="1:21" s="14" customFormat="1" x14ac:dyDescent="0.35">
      <c r="A46" s="18" t="s">
        <v>29</v>
      </c>
      <c r="B46" s="14" t="s">
        <v>202</v>
      </c>
      <c r="C46" s="15">
        <f>SUM(C47:C59)</f>
        <v>13</v>
      </c>
      <c r="D46" s="15" t="s">
        <v>6</v>
      </c>
    </row>
    <row r="47" spans="1:21" s="47" customFormat="1" x14ac:dyDescent="0.35">
      <c r="A47" s="99" t="s">
        <v>179</v>
      </c>
      <c r="B47" s="47" t="s">
        <v>312</v>
      </c>
      <c r="C47" s="98">
        <v>2</v>
      </c>
      <c r="D47" s="57">
        <v>0</v>
      </c>
      <c r="E47" s="47" t="s">
        <v>225</v>
      </c>
      <c r="F47" s="57">
        <v>1</v>
      </c>
      <c r="G47" s="47" t="s">
        <v>224</v>
      </c>
      <c r="H47" s="57">
        <v>2</v>
      </c>
      <c r="I47" s="47" t="s">
        <v>32</v>
      </c>
      <c r="J47" s="49" t="s">
        <v>175</v>
      </c>
      <c r="L47" s="47" t="s">
        <v>180</v>
      </c>
    </row>
    <row r="48" spans="1:21" s="47" customFormat="1" x14ac:dyDescent="0.35">
      <c r="A48" s="99" t="s">
        <v>33</v>
      </c>
      <c r="B48" s="47" t="s">
        <v>313</v>
      </c>
      <c r="C48" s="98">
        <v>2</v>
      </c>
      <c r="D48" s="47">
        <v>0</v>
      </c>
      <c r="E48" s="47" t="s">
        <v>225</v>
      </c>
      <c r="H48" s="47">
        <v>2</v>
      </c>
      <c r="I48" s="47" t="s">
        <v>32</v>
      </c>
    </row>
    <row r="49" spans="1:20" s="47" customFormat="1" x14ac:dyDescent="0.35">
      <c r="A49" s="99" t="s">
        <v>34</v>
      </c>
      <c r="B49" s="47" t="s">
        <v>314</v>
      </c>
      <c r="C49" s="98">
        <v>2</v>
      </c>
      <c r="D49" s="47">
        <v>0</v>
      </c>
      <c r="E49" s="47" t="s">
        <v>225</v>
      </c>
      <c r="F49" s="47">
        <v>1</v>
      </c>
      <c r="G49" s="47" t="s">
        <v>224</v>
      </c>
      <c r="H49" s="47">
        <v>2</v>
      </c>
      <c r="I49" s="47" t="s">
        <v>32</v>
      </c>
      <c r="J49" s="47" t="s">
        <v>315</v>
      </c>
    </row>
    <row r="50" spans="1:20" s="57" customFormat="1" ht="29" x14ac:dyDescent="0.35">
      <c r="A50" s="60" t="s">
        <v>233</v>
      </c>
      <c r="B50" s="57" t="s">
        <v>316</v>
      </c>
      <c r="C50" s="98">
        <v>0</v>
      </c>
      <c r="D50" s="47">
        <v>0</v>
      </c>
      <c r="E50" s="47" t="s">
        <v>225</v>
      </c>
      <c r="F50" s="47">
        <v>1</v>
      </c>
      <c r="G50" s="47" t="s">
        <v>224</v>
      </c>
      <c r="H50" s="47">
        <v>2</v>
      </c>
      <c r="I50" s="47" t="s">
        <v>32</v>
      </c>
      <c r="J50" s="49" t="s">
        <v>158</v>
      </c>
    </row>
    <row r="51" spans="1:20" s="57" customFormat="1" x14ac:dyDescent="0.35">
      <c r="A51" s="60" t="s">
        <v>334</v>
      </c>
      <c r="B51" s="57" t="s">
        <v>318</v>
      </c>
      <c r="C51" s="98">
        <v>1</v>
      </c>
      <c r="D51" s="47">
        <v>0</v>
      </c>
      <c r="E51" s="47" t="s">
        <v>225</v>
      </c>
      <c r="F51" s="47"/>
      <c r="G51" s="47"/>
      <c r="H51" s="47">
        <v>1</v>
      </c>
      <c r="I51" s="47" t="s">
        <v>32</v>
      </c>
      <c r="J51" s="49" t="s">
        <v>159</v>
      </c>
      <c r="L51" s="57" t="s">
        <v>293</v>
      </c>
    </row>
    <row r="52" spans="1:20" s="47" customFormat="1" ht="29" x14ac:dyDescent="0.35">
      <c r="A52" s="99" t="s">
        <v>363</v>
      </c>
      <c r="B52" s="57" t="s">
        <v>318</v>
      </c>
      <c r="C52" s="98">
        <v>0</v>
      </c>
      <c r="D52" s="47">
        <v>0</v>
      </c>
      <c r="E52" s="47" t="s">
        <v>362</v>
      </c>
      <c r="H52" s="47">
        <v>2</v>
      </c>
      <c r="I52" s="48" t="s">
        <v>361</v>
      </c>
      <c r="J52" s="49" t="s">
        <v>159</v>
      </c>
      <c r="L52" s="47" t="s">
        <v>178</v>
      </c>
    </row>
    <row r="53" spans="1:20" s="47" customFormat="1" x14ac:dyDescent="0.35">
      <c r="A53" s="99" t="s">
        <v>227</v>
      </c>
      <c r="B53" s="57" t="s">
        <v>318</v>
      </c>
      <c r="C53" s="98">
        <v>2</v>
      </c>
      <c r="D53" s="47">
        <v>0</v>
      </c>
      <c r="E53" s="47" t="s">
        <v>225</v>
      </c>
      <c r="H53" s="47">
        <v>2</v>
      </c>
      <c r="I53" s="47" t="s">
        <v>32</v>
      </c>
      <c r="J53" s="47" t="s">
        <v>181</v>
      </c>
      <c r="Q53" s="47" t="s">
        <v>226</v>
      </c>
    </row>
    <row r="54" spans="1:20" s="47" customFormat="1" x14ac:dyDescent="0.35">
      <c r="A54" s="99" t="s">
        <v>157</v>
      </c>
      <c r="B54" s="57" t="s">
        <v>318</v>
      </c>
      <c r="C54" s="98">
        <v>2</v>
      </c>
      <c r="D54" s="47">
        <v>0</v>
      </c>
      <c r="E54" s="47" t="s">
        <v>225</v>
      </c>
      <c r="H54" s="47">
        <v>2</v>
      </c>
      <c r="I54" s="47" t="s">
        <v>32</v>
      </c>
      <c r="J54" s="49" t="s">
        <v>158</v>
      </c>
      <c r="O54" s="47" t="s">
        <v>213</v>
      </c>
    </row>
    <row r="55" spans="1:20" s="47" customFormat="1" x14ac:dyDescent="0.35">
      <c r="A55" s="101" t="s">
        <v>366</v>
      </c>
      <c r="B55" s="57" t="s">
        <v>317</v>
      </c>
      <c r="C55" s="98">
        <v>2</v>
      </c>
      <c r="D55" s="102">
        <v>0</v>
      </c>
      <c r="E55" s="102" t="s">
        <v>35</v>
      </c>
      <c r="H55" s="102">
        <v>2</v>
      </c>
      <c r="I55" s="102" t="s">
        <v>36</v>
      </c>
      <c r="J55" s="47" t="s">
        <v>182</v>
      </c>
      <c r="P55" s="47" t="s">
        <v>335</v>
      </c>
    </row>
    <row r="56" spans="1:20" s="104" customFormat="1" x14ac:dyDescent="0.35">
      <c r="A56" s="103" t="s">
        <v>30</v>
      </c>
      <c r="B56" s="104" t="s">
        <v>320</v>
      </c>
      <c r="D56" s="104">
        <v>0</v>
      </c>
      <c r="E56" s="104" t="s">
        <v>23</v>
      </c>
      <c r="H56" s="104">
        <v>2</v>
      </c>
      <c r="I56" s="104" t="s">
        <v>31</v>
      </c>
      <c r="J56" s="104" t="s">
        <v>228</v>
      </c>
    </row>
    <row r="57" spans="1:20" s="104" customFormat="1" x14ac:dyDescent="0.35">
      <c r="A57" s="103" t="s">
        <v>229</v>
      </c>
      <c r="B57" s="104" t="s">
        <v>320</v>
      </c>
      <c r="D57" s="104">
        <v>0</v>
      </c>
      <c r="E57" s="104" t="s">
        <v>23</v>
      </c>
      <c r="H57" s="104">
        <v>2</v>
      </c>
      <c r="I57" s="104" t="s">
        <v>31</v>
      </c>
      <c r="J57" s="104" t="s">
        <v>230</v>
      </c>
    </row>
    <row r="58" spans="1:20" s="104" customFormat="1" x14ac:dyDescent="0.35">
      <c r="A58" s="103" t="s">
        <v>231</v>
      </c>
      <c r="J58" s="104" t="s">
        <v>174</v>
      </c>
      <c r="K58" s="104" t="s">
        <v>221</v>
      </c>
    </row>
    <row r="59" spans="1:20" s="104" customFormat="1" x14ac:dyDescent="0.35">
      <c r="A59" s="103"/>
    </row>
    <row r="60" spans="1:20" s="14" customFormat="1" x14ac:dyDescent="0.35">
      <c r="A60" s="18" t="s">
        <v>37</v>
      </c>
      <c r="B60" s="14" t="s">
        <v>202</v>
      </c>
      <c r="C60" s="15">
        <f>SUM(C61:C66)</f>
        <v>4</v>
      </c>
      <c r="D60" s="15" t="s">
        <v>6</v>
      </c>
    </row>
    <row r="61" spans="1:20" s="47" customFormat="1" ht="43.5" x14ac:dyDescent="0.35">
      <c r="A61" s="99" t="s">
        <v>38</v>
      </c>
      <c r="B61" s="100" t="s">
        <v>321</v>
      </c>
      <c r="C61" s="98">
        <v>1</v>
      </c>
      <c r="D61" s="47">
        <v>0</v>
      </c>
      <c r="E61" s="47" t="s">
        <v>23</v>
      </c>
      <c r="F61" s="47">
        <v>1</v>
      </c>
      <c r="G61" s="47" t="s">
        <v>31</v>
      </c>
      <c r="J61" s="47" t="s">
        <v>184</v>
      </c>
    </row>
    <row r="62" spans="1:20" x14ac:dyDescent="0.35">
      <c r="A62" s="11" t="s">
        <v>39</v>
      </c>
      <c r="B62" s="5" t="s">
        <v>322</v>
      </c>
      <c r="C62" s="7">
        <v>0</v>
      </c>
      <c r="D62">
        <v>0</v>
      </c>
      <c r="E62" t="s">
        <v>23</v>
      </c>
      <c r="F62">
        <v>1</v>
      </c>
      <c r="G62" t="s">
        <v>31</v>
      </c>
      <c r="J62" t="s">
        <v>183</v>
      </c>
      <c r="Q62" s="42" t="s">
        <v>284</v>
      </c>
      <c r="T62" s="42" t="s">
        <v>285</v>
      </c>
    </row>
    <row r="63" spans="1:20" s="47" customFormat="1" ht="58" x14ac:dyDescent="0.35">
      <c r="A63" s="99" t="s">
        <v>375</v>
      </c>
      <c r="B63" s="100" t="s">
        <v>323</v>
      </c>
      <c r="C63" s="47">
        <v>1</v>
      </c>
      <c r="D63" s="47">
        <v>0</v>
      </c>
      <c r="E63" s="47" t="s">
        <v>23</v>
      </c>
      <c r="F63" s="47">
        <v>1</v>
      </c>
      <c r="G63" s="47" t="s">
        <v>31</v>
      </c>
      <c r="J63" s="47" t="s">
        <v>319</v>
      </c>
    </row>
    <row r="64" spans="1:20" s="47" customFormat="1" ht="29" x14ac:dyDescent="0.35">
      <c r="A64" s="99" t="s">
        <v>40</v>
      </c>
      <c r="B64" s="100" t="s">
        <v>324</v>
      </c>
      <c r="C64" s="98">
        <v>1</v>
      </c>
      <c r="D64" s="47">
        <v>0</v>
      </c>
      <c r="E64" s="47" t="s">
        <v>23</v>
      </c>
      <c r="F64" s="47">
        <v>1</v>
      </c>
      <c r="G64" s="47" t="s">
        <v>31</v>
      </c>
      <c r="J64" s="47" t="s">
        <v>214</v>
      </c>
    </row>
    <row r="65" spans="1:10" s="47" customFormat="1" ht="29" x14ac:dyDescent="0.35">
      <c r="A65" s="99" t="s">
        <v>208</v>
      </c>
      <c r="B65" s="100" t="s">
        <v>365</v>
      </c>
      <c r="C65" s="98">
        <v>1</v>
      </c>
      <c r="D65" s="47">
        <v>0</v>
      </c>
      <c r="E65" s="47" t="s">
        <v>23</v>
      </c>
      <c r="F65" s="47">
        <v>1</v>
      </c>
      <c r="G65" s="47" t="s">
        <v>31</v>
      </c>
      <c r="J65" s="47" t="s">
        <v>215</v>
      </c>
    </row>
    <row r="66" spans="1:10" s="47" customFormat="1" x14ac:dyDescent="0.35">
      <c r="B66" s="57"/>
      <c r="C66" s="98"/>
    </row>
    <row r="67" spans="1:10" s="109" customFormat="1" x14ac:dyDescent="0.35">
      <c r="A67" s="108" t="s">
        <v>41</v>
      </c>
      <c r="B67" s="106" t="s">
        <v>202</v>
      </c>
      <c r="C67" s="107">
        <f>SUM(C68:C72)</f>
        <v>2</v>
      </c>
      <c r="D67" s="107" t="s">
        <v>6</v>
      </c>
    </row>
    <row r="68" spans="1:10" s="57" customFormat="1" x14ac:dyDescent="0.35">
      <c r="A68" s="110" t="s">
        <v>217</v>
      </c>
      <c r="B68" s="57" t="s">
        <v>325</v>
      </c>
      <c r="C68" s="98">
        <v>0</v>
      </c>
      <c r="D68" s="57">
        <v>0</v>
      </c>
      <c r="E68" s="57" t="s">
        <v>23</v>
      </c>
      <c r="F68" s="57">
        <v>1</v>
      </c>
      <c r="G68" s="57" t="s">
        <v>31</v>
      </c>
      <c r="H68" s="111"/>
      <c r="I68" s="111"/>
      <c r="J68" s="57" t="s">
        <v>216</v>
      </c>
    </row>
    <row r="69" spans="1:10" s="47" customFormat="1" x14ac:dyDescent="0.35">
      <c r="A69" s="99" t="s">
        <v>42</v>
      </c>
      <c r="B69" s="47" t="s">
        <v>326</v>
      </c>
      <c r="C69" s="98">
        <v>1</v>
      </c>
      <c r="D69" s="47">
        <v>0</v>
      </c>
      <c r="E69" s="47" t="s">
        <v>23</v>
      </c>
      <c r="F69" s="47">
        <v>1</v>
      </c>
      <c r="G69" s="47" t="s">
        <v>31</v>
      </c>
      <c r="H69" s="111"/>
      <c r="I69" s="111"/>
      <c r="J69" s="47" t="s">
        <v>235</v>
      </c>
    </row>
    <row r="70" spans="1:10" s="47" customFormat="1" x14ac:dyDescent="0.35">
      <c r="A70" s="99" t="s">
        <v>43</v>
      </c>
      <c r="B70" s="47" t="s">
        <v>327</v>
      </c>
      <c r="C70" s="98">
        <v>0</v>
      </c>
      <c r="D70" s="47">
        <v>0</v>
      </c>
      <c r="E70" s="47" t="s">
        <v>23</v>
      </c>
      <c r="F70" s="47">
        <v>1</v>
      </c>
      <c r="G70" s="47" t="s">
        <v>31</v>
      </c>
      <c r="H70" s="111"/>
      <c r="I70" s="111"/>
      <c r="J70" s="47" t="s">
        <v>234</v>
      </c>
    </row>
    <row r="71" spans="1:10" s="47" customFormat="1" ht="43.5" x14ac:dyDescent="0.35">
      <c r="A71" s="99" t="s">
        <v>44</v>
      </c>
      <c r="B71" s="48" t="s">
        <v>328</v>
      </c>
      <c r="C71" s="98">
        <v>1</v>
      </c>
      <c r="D71" s="47">
        <v>0</v>
      </c>
      <c r="E71" s="47" t="s">
        <v>23</v>
      </c>
      <c r="F71" s="47">
        <v>1</v>
      </c>
      <c r="G71" s="47" t="s">
        <v>31</v>
      </c>
      <c r="H71" s="111"/>
      <c r="I71" s="111"/>
      <c r="J71" s="47" t="s">
        <v>218</v>
      </c>
    </row>
    <row r="72" spans="1:10" s="47" customFormat="1" x14ac:dyDescent="0.35">
      <c r="A72" s="46"/>
      <c r="C72" s="98"/>
    </row>
    <row r="73" spans="1:10" s="12" customFormat="1" x14ac:dyDescent="0.35">
      <c r="A73" s="19"/>
    </row>
    <row r="74" spans="1:10" s="5" customFormat="1" x14ac:dyDescent="0.35"/>
    <row r="75" spans="1:10" s="5" customFormat="1" x14ac:dyDescent="0.35"/>
    <row r="76" spans="1:10" x14ac:dyDescent="0.35">
      <c r="A76" s="28" t="s">
        <v>271</v>
      </c>
      <c r="B76" s="81" t="s">
        <v>274</v>
      </c>
      <c r="C76" s="81" t="s">
        <v>276</v>
      </c>
    </row>
    <row r="77" spans="1:10" s="6" customFormat="1" x14ac:dyDescent="0.35">
      <c r="A77" s="10" t="s">
        <v>256</v>
      </c>
      <c r="B77" s="25">
        <f>E9</f>
        <v>44</v>
      </c>
      <c r="C77" s="82">
        <f>B77*100/($B$77+$B$78+$B$79)</f>
        <v>47.311827956989248</v>
      </c>
    </row>
    <row r="78" spans="1:10" x14ac:dyDescent="0.35">
      <c r="A78" s="10" t="s">
        <v>273</v>
      </c>
      <c r="B78" s="25">
        <f>E24</f>
        <v>23</v>
      </c>
      <c r="C78" s="82">
        <f t="shared" ref="C78:C79" si="0">B78*100/($B$77+$B$78+$B$79)</f>
        <v>24.731182795698924</v>
      </c>
    </row>
    <row r="79" spans="1:10" x14ac:dyDescent="0.35">
      <c r="A79" s="10" t="s">
        <v>28</v>
      </c>
      <c r="B79" s="25">
        <f>E45</f>
        <v>26</v>
      </c>
      <c r="C79" s="82">
        <f t="shared" si="0"/>
        <v>27.956989247311828</v>
      </c>
    </row>
    <row r="80" spans="1:10" x14ac:dyDescent="0.35">
      <c r="A80" s="136" t="s">
        <v>169</v>
      </c>
      <c r="B80" s="139">
        <f>SUM(B77:B79)</f>
        <v>93</v>
      </c>
      <c r="C80" s="138">
        <f>SUM(C77:C79)</f>
        <v>100</v>
      </c>
    </row>
    <row r="101" spans="1:14" x14ac:dyDescent="0.35">
      <c r="A101" s="28" t="s">
        <v>275</v>
      </c>
      <c r="B101" s="81" t="s">
        <v>274</v>
      </c>
      <c r="C101" s="81" t="s">
        <v>276</v>
      </c>
      <c r="D101" s="158" t="s">
        <v>356</v>
      </c>
      <c r="E101" s="159"/>
      <c r="F101" s="118" t="s">
        <v>364</v>
      </c>
      <c r="G101" s="29"/>
      <c r="H101" s="29"/>
      <c r="I101" s="118" t="s">
        <v>354</v>
      </c>
      <c r="J101" s="29"/>
      <c r="K101" s="29"/>
    </row>
    <row r="102" spans="1:14" x14ac:dyDescent="0.35">
      <c r="A102" s="10" t="s">
        <v>256</v>
      </c>
      <c r="B102" s="25">
        <f>C9</f>
        <v>26</v>
      </c>
      <c r="C102" s="125">
        <f>B102*100/($B$102+$B$103+$B$104)</f>
        <v>47.272727272727273</v>
      </c>
      <c r="D102" s="160" t="str">
        <f>IF(B102&gt;F102,"Ylittyy","Alittaa")</f>
        <v>Ylittyy</v>
      </c>
      <c r="E102" s="161"/>
      <c r="F102" s="160">
        <f>F12+F13</f>
        <v>16</v>
      </c>
      <c r="G102" s="166"/>
      <c r="H102" s="161"/>
      <c r="I102" s="120">
        <f>B77-B102</f>
        <v>18</v>
      </c>
    </row>
    <row r="103" spans="1:14" x14ac:dyDescent="0.35">
      <c r="A103" s="121" t="s">
        <v>273</v>
      </c>
      <c r="B103" s="122">
        <f>C24+C30+C35+C39</f>
        <v>10</v>
      </c>
      <c r="C103" s="126">
        <f t="shared" ref="C103:C104" si="1">B103*100/($B$102+$B$103+$B$104)</f>
        <v>18.181818181818183</v>
      </c>
      <c r="D103" s="162" t="str">
        <f>IF(B103&gt;F103,"Ylittyy","Alittaa")</f>
        <v>Ylittyy</v>
      </c>
      <c r="E103" s="163"/>
      <c r="F103" s="162">
        <f>F25+F29+F32+F33+F37+F38+F40</f>
        <v>7</v>
      </c>
      <c r="G103" s="167"/>
      <c r="H103" s="163"/>
      <c r="I103" s="123">
        <f>B78-B103</f>
        <v>13</v>
      </c>
      <c r="J103" s="124"/>
      <c r="K103" s="124"/>
    </row>
    <row r="104" spans="1:14" x14ac:dyDescent="0.35">
      <c r="A104" s="10" t="s">
        <v>28</v>
      </c>
      <c r="B104" s="25">
        <f>C46+C60+C67</f>
        <v>19</v>
      </c>
      <c r="C104" s="125">
        <f t="shared" si="1"/>
        <v>34.545454545454547</v>
      </c>
      <c r="D104" s="164" t="str">
        <f>IF(B104&gt;F104,"Ylittyy","Alittaa")</f>
        <v>Ylittyy</v>
      </c>
      <c r="E104" s="165"/>
      <c r="F104" s="164">
        <f>F47+H48+H51+H53+H54+F61+F64+F71</f>
        <v>11</v>
      </c>
      <c r="G104" s="168"/>
      <c r="H104" s="165"/>
      <c r="I104" s="120">
        <f>B79-B104</f>
        <v>7</v>
      </c>
    </row>
    <row r="105" spans="1:14" x14ac:dyDescent="0.35">
      <c r="A105" s="136" t="s">
        <v>169</v>
      </c>
      <c r="B105" s="137">
        <f>SUM(B102:B104)</f>
        <v>55</v>
      </c>
      <c r="C105" s="138">
        <f>SUM(C102:C104)</f>
        <v>100</v>
      </c>
    </row>
    <row r="107" spans="1:14" x14ac:dyDescent="0.35">
      <c r="D107" s="113" t="s">
        <v>329</v>
      </c>
      <c r="E107" s="114" t="s">
        <v>333</v>
      </c>
      <c r="F107" s="114"/>
      <c r="G107" s="114"/>
      <c r="H107" s="114"/>
      <c r="I107" s="114"/>
      <c r="J107" s="114"/>
      <c r="K107" s="114"/>
      <c r="L107" s="114"/>
      <c r="M107" s="114"/>
      <c r="N107" s="114"/>
    </row>
    <row r="108" spans="1:14" x14ac:dyDescent="0.35">
      <c r="D108" s="112"/>
      <c r="E108" s="29" t="s">
        <v>330</v>
      </c>
      <c r="F108" s="29"/>
      <c r="G108" s="29"/>
      <c r="H108" s="29" t="str">
        <f>IF(C48=2,"Onnistuu toteuttaa vesiensuojelurakenne","Ei onnistu toteuttaa vesiensuojelurakennetta")</f>
        <v>Onnistuu toteuttaa vesiensuojelurakenne</v>
      </c>
      <c r="I108" s="29"/>
      <c r="J108" s="29"/>
      <c r="K108" s="29"/>
      <c r="L108" s="29"/>
      <c r="M108" s="29"/>
      <c r="N108" s="29"/>
    </row>
    <row r="109" spans="1:14" x14ac:dyDescent="0.35">
      <c r="D109" s="127"/>
      <c r="E109" s="128" t="s">
        <v>367</v>
      </c>
      <c r="F109" s="128"/>
      <c r="G109" s="128"/>
      <c r="H109" s="128" t="str">
        <f>IF(C55=2,"Sujuva eteneminen hankkeelle","Estää tai hidastaa hankkeen etenemistä")</f>
        <v>Sujuva eteneminen hankkeelle</v>
      </c>
      <c r="I109" s="128"/>
      <c r="J109" s="128"/>
      <c r="K109" s="128"/>
      <c r="L109" s="129"/>
      <c r="M109" s="129"/>
      <c r="N109" s="129"/>
    </row>
    <row r="110" spans="1:14" x14ac:dyDescent="0.35">
      <c r="D110" s="112"/>
      <c r="E110" s="29" t="s">
        <v>331</v>
      </c>
      <c r="F110" s="29"/>
      <c r="G110" s="29"/>
      <c r="H110" s="29" t="str">
        <f>IF(C53=2,"Ei estä hankkeen toimenpiteitä","Estää tai hidastaa hankkeen toimenpiteitä")</f>
        <v>Ei estä hankkeen toimenpiteitä</v>
      </c>
      <c r="I110" s="29"/>
      <c r="J110" s="29"/>
      <c r="K110" s="32"/>
      <c r="L110" s="29"/>
      <c r="M110" s="29"/>
      <c r="N110" s="29"/>
    </row>
    <row r="111" spans="1:14" x14ac:dyDescent="0.35">
      <c r="D111" s="127"/>
      <c r="E111" s="129" t="s">
        <v>332</v>
      </c>
      <c r="F111" s="129"/>
      <c r="G111" s="129"/>
      <c r="H111" s="129" t="str">
        <f>IF(C54=2,"Ei estä hankkeen toimenpiteitä","Estää hankkeen toimenpiteitä")</f>
        <v>Ei estä hankkeen toimenpiteitä</v>
      </c>
      <c r="I111" s="129"/>
      <c r="J111" s="129"/>
      <c r="K111" s="128"/>
      <c r="L111" s="129"/>
      <c r="M111" s="129"/>
      <c r="N111" s="129"/>
    </row>
    <row r="112" spans="1:14" x14ac:dyDescent="0.35">
      <c r="D112" s="112"/>
      <c r="E112" s="32" t="s">
        <v>352</v>
      </c>
      <c r="F112" s="32"/>
      <c r="G112" s="32"/>
      <c r="H112" s="32" t="str">
        <f>IF(C25=1,"Rakenteen koko suhteessa valuma-alueeseen riittävä","Rakenteen koko suhteessa valuma-alueeseen tarkasteltava tapauskohtaisesti")</f>
        <v>Rakenteen koko suhteessa valuma-alueeseen riittävä</v>
      </c>
      <c r="I112" s="32"/>
      <c r="J112" s="32"/>
      <c r="K112" s="32"/>
      <c r="L112" s="29"/>
      <c r="M112" s="29"/>
      <c r="N112" s="29"/>
    </row>
  </sheetData>
  <mergeCells count="7">
    <mergeCell ref="D101:E101"/>
    <mergeCell ref="D102:E102"/>
    <mergeCell ref="D103:E103"/>
    <mergeCell ref="D104:E104"/>
    <mergeCell ref="F104:H104"/>
    <mergeCell ref="F103:H103"/>
    <mergeCell ref="F102:H102"/>
  </mergeCells>
  <hyperlinks>
    <hyperlink ref="J50" r:id="rId1" xr:uid="{AA550B18-3CB3-432C-AC1B-93ED41D34081}"/>
    <hyperlink ref="J11" r:id="rId2" display="https://www.vesi.fi/karttapalvelu/" xr:uid="{15F7AE79-0E0D-46B7-866B-D20CE8252E39}"/>
    <hyperlink ref="J41" r:id="rId3" display="Linkki" xr:uid="{86ADB5B3-BB58-4E32-AFC5-B883F3A4E5D8}"/>
    <hyperlink ref="V29" r:id="rId4" xr:uid="{B0258658-0377-4DC2-B3A1-58189142E2A7}"/>
    <hyperlink ref="J29" r:id="rId5" location="M" display="SYKE/ maatalousmaa 2021" xr:uid="{EC166569-3A07-4288-AC97-F31056DAFE88}"/>
    <hyperlink ref="J26" r:id="rId6" location="C" xr:uid="{368A1CC3-9BDC-4388-8B85-38ECBC4B39B4}"/>
    <hyperlink ref="J31" r:id="rId7" location="C" xr:uid="{43CC309C-B9D2-4872-AF06-883DD535D2BD}"/>
    <hyperlink ref="J25" r:id="rId8" xr:uid="{9DFEE21D-401B-48E4-8AD2-B82B04A03F24}"/>
    <hyperlink ref="S36" r:id="rId9" xr:uid="{58C68930-DF48-4A76-A274-474814981E85}"/>
    <hyperlink ref="J37" r:id="rId10" xr:uid="{F9E18B5E-EA2D-43EA-82E4-7687A694A038}"/>
    <hyperlink ref="J52" r:id="rId11" xr:uid="{9BF9ADC1-4D2A-4968-89F2-D69575D66FD3}"/>
    <hyperlink ref="J47" r:id="rId12" xr:uid="{D217CFE6-C244-4AAE-BAE5-E95252BF42A4}"/>
    <hyperlink ref="J40" r:id="rId13" display="Paituli" xr:uid="{8B393109-7963-4967-8B42-F552FD067138}"/>
    <hyperlink ref="K37" r:id="rId14" display="Maaperä 1:200 000 (maalajit) / Lataa tiedosto" xr:uid="{1B888520-8986-4F7D-82A4-E859DB5B5E20}"/>
    <hyperlink ref="J54" r:id="rId15" xr:uid="{6E31FCF7-1FBD-4CC6-B8F9-B90F26E391BC}"/>
    <hyperlink ref="J13" r:id="rId16" display="Linkki" xr:uid="{630F6EA2-D935-42D7-B9A9-A12B0FACC006}"/>
    <hyperlink ref="J15" r:id="rId17" xr:uid="{382C27F8-5DE4-4F5C-9358-48A0A3279B3B}"/>
    <hyperlink ref="J16" r:id="rId18" xr:uid="{4C016A4B-0F76-4717-A2A6-39A79091B3D6}"/>
    <hyperlink ref="J17" r:id="rId19" xr:uid="{EF0EF9D4-98CB-44D7-972B-BDD6FE18012D}"/>
    <hyperlink ref="Q62" r:id="rId20" xr:uid="{239F0665-DE87-470A-8C23-44E2C33FB8D9}"/>
    <hyperlink ref="T62" r:id="rId21" xr:uid="{F09C64EF-87E9-43C4-9B6A-65919B83E31A}"/>
    <hyperlink ref="J51" r:id="rId22" xr:uid="{9BB0E30F-6CA1-40AE-8E8A-7D6145438921}"/>
  </hyperlinks>
  <pageMargins left="0.7" right="0.7" top="0.75" bottom="0.75" header="0.3" footer="0.3"/>
  <pageSetup paperSize="9" orientation="portrait" verticalDpi="0" r:id="rId23"/>
  <headerFooter>
    <oddFooter>&amp;L&amp;G</oddFooter>
  </headerFooter>
  <drawing r:id="rId24"/>
  <legacyDrawing r:id="rId25"/>
  <legacyDrawingHF r:id="rId2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6130B-E5E9-4622-81F2-B0A2F7F96B5A}">
  <dimension ref="A1:Y112"/>
  <sheetViews>
    <sheetView zoomScaleNormal="100" workbookViewId="0">
      <selection activeCell="B4" sqref="B4"/>
    </sheetView>
  </sheetViews>
  <sheetFormatPr defaultRowHeight="14.5" x14ac:dyDescent="0.35"/>
  <cols>
    <col min="1" max="1" width="46.90625" customWidth="1"/>
    <col min="2" max="2" width="22.08984375" bestFit="1" customWidth="1"/>
    <col min="3" max="3" width="6.54296875" customWidth="1"/>
    <col min="4" max="4" width="8.81640625" bestFit="1" customWidth="1"/>
    <col min="5" max="5" width="17.1796875" customWidth="1"/>
    <col min="6" max="6" width="3.81640625" customWidth="1"/>
    <col min="7" max="7" width="14.81640625" customWidth="1"/>
    <col min="8" max="8" width="4.453125" customWidth="1"/>
    <col min="9" max="9" width="14.54296875" customWidth="1"/>
    <col min="10" max="10" width="12.453125" customWidth="1"/>
    <col min="19" max="19" width="24.90625" bestFit="1" customWidth="1"/>
  </cols>
  <sheetData>
    <row r="1" spans="1:16" s="91" customFormat="1" x14ac:dyDescent="0.35">
      <c r="A1" s="89" t="s">
        <v>0</v>
      </c>
      <c r="B1" s="90"/>
      <c r="G1" s="91" t="s">
        <v>299</v>
      </c>
    </row>
    <row r="2" spans="1:16" s="91" customFormat="1" x14ac:dyDescent="0.35">
      <c r="A2" s="89" t="s">
        <v>155</v>
      </c>
      <c r="B2" s="90"/>
      <c r="D2" s="92"/>
    </row>
    <row r="3" spans="1:16" s="91" customFormat="1" x14ac:dyDescent="0.35">
      <c r="A3" s="89" t="s">
        <v>1</v>
      </c>
      <c r="B3" s="90"/>
    </row>
    <row r="4" spans="1:16" s="91" customFormat="1" x14ac:dyDescent="0.35">
      <c r="A4" s="89" t="s">
        <v>2</v>
      </c>
      <c r="B4" s="90"/>
      <c r="D4" s="92"/>
    </row>
    <row r="5" spans="1:16" s="91" customFormat="1" x14ac:dyDescent="0.35">
      <c r="A5" s="89" t="s">
        <v>3</v>
      </c>
      <c r="B5" s="90" t="s">
        <v>336</v>
      </c>
      <c r="C5" s="91" t="s">
        <v>289</v>
      </c>
      <c r="D5" s="92"/>
    </row>
    <row r="6" spans="1:16" s="91" customFormat="1" x14ac:dyDescent="0.35">
      <c r="A6" s="89" t="s">
        <v>4</v>
      </c>
      <c r="B6" s="90" t="s">
        <v>337</v>
      </c>
      <c r="C6" s="91" t="s">
        <v>289</v>
      </c>
    </row>
    <row r="7" spans="1:16" s="96" customFormat="1" ht="15" thickBot="1" x14ac:dyDescent="0.4">
      <c r="A7" s="93" t="s">
        <v>156</v>
      </c>
      <c r="B7" s="94" t="s">
        <v>338</v>
      </c>
      <c r="C7" s="95" t="s">
        <v>289</v>
      </c>
      <c r="E7" s="97"/>
    </row>
    <row r="8" spans="1:16" s="36" customFormat="1" ht="15.5" thickTop="1" thickBot="1" x14ac:dyDescent="0.4">
      <c r="A8" s="61" t="s">
        <v>5</v>
      </c>
      <c r="B8" s="119" t="s">
        <v>355</v>
      </c>
      <c r="C8" s="36">
        <f>C9+C41+C24+C30+C35+C39+C46+C60+C67</f>
        <v>34</v>
      </c>
      <c r="D8" s="36" t="s">
        <v>169</v>
      </c>
      <c r="E8" s="61">
        <f>H11+H13+H41+H28+H29+H17+F25+H31+H32+H36+H37+H38+H40+H15+H16+H47+H48+H49+H50+H51+H52+H53+H54+H55+F61+F62+F63+F64+F65+F68+F69+F70+F71</f>
        <v>93</v>
      </c>
      <c r="F8" s="36" t="s">
        <v>219</v>
      </c>
      <c r="H8" s="36">
        <f>H11+H13+H15+H16+H17+H20+H21+H22+H28+H29+H31+H32+H36+H37+H38+H40+H41+H47+H48+H49+H50+H52+H53+H54+H55+H56+H57+F61+F62+F63+F64+F65+F68+F69+F70+F71</f>
        <v>101</v>
      </c>
      <c r="I8" s="36" t="s">
        <v>270</v>
      </c>
    </row>
    <row r="9" spans="1:16" s="2" customFormat="1" ht="19" thickTop="1" x14ac:dyDescent="0.45">
      <c r="A9" s="1" t="s">
        <v>256</v>
      </c>
      <c r="B9" s="2" t="s">
        <v>370</v>
      </c>
      <c r="C9" s="3">
        <f>SUM(C11:C17)</f>
        <v>18</v>
      </c>
      <c r="D9" s="3" t="s">
        <v>6</v>
      </c>
      <c r="E9" s="4">
        <f>H11+H13+H15+H16+H17</f>
        <v>44</v>
      </c>
      <c r="F9" s="78" t="s">
        <v>219</v>
      </c>
      <c r="H9" s="4">
        <f>H11+H13+H15+H16+H17+H20+H21+H22</f>
        <v>50</v>
      </c>
      <c r="I9" s="78" t="s">
        <v>270</v>
      </c>
    </row>
    <row r="10" spans="1:16" s="6" customFormat="1" x14ac:dyDescent="0.35">
      <c r="A10" s="11" t="s">
        <v>9</v>
      </c>
      <c r="B10" s="115" t="s">
        <v>368</v>
      </c>
      <c r="C10" s="7"/>
      <c r="D10" s="8"/>
      <c r="E10" s="9"/>
    </row>
    <row r="11" spans="1:16" s="47" customFormat="1" ht="29" x14ac:dyDescent="0.35">
      <c r="A11" s="46" t="s">
        <v>187</v>
      </c>
      <c r="B11" s="47" t="s">
        <v>10</v>
      </c>
      <c r="C11" s="57">
        <v>0</v>
      </c>
      <c r="D11" s="47">
        <v>0</v>
      </c>
      <c r="E11" s="48" t="s">
        <v>190</v>
      </c>
      <c r="F11" s="47">
        <v>8</v>
      </c>
      <c r="G11" s="48" t="s">
        <v>191</v>
      </c>
      <c r="H11" s="47">
        <v>10</v>
      </c>
      <c r="I11" s="47" t="s">
        <v>8</v>
      </c>
      <c r="J11" s="49" t="s">
        <v>153</v>
      </c>
      <c r="K11" s="50" t="e" vm="1">
        <v>#VALUE!</v>
      </c>
      <c r="L11" s="47" t="s">
        <v>163</v>
      </c>
    </row>
    <row r="12" spans="1:16" x14ac:dyDescent="0.35">
      <c r="A12" s="10" t="s">
        <v>255</v>
      </c>
      <c r="B12" s="47" t="s">
        <v>188</v>
      </c>
      <c r="C12" s="84">
        <v>8</v>
      </c>
      <c r="D12">
        <v>0</v>
      </c>
      <c r="E12" t="s">
        <v>189</v>
      </c>
      <c r="F12" s="47">
        <v>8</v>
      </c>
      <c r="G12" t="s">
        <v>188</v>
      </c>
      <c r="H12" s="47"/>
      <c r="K12" t="s">
        <v>237</v>
      </c>
      <c r="P12" t="s">
        <v>186</v>
      </c>
    </row>
    <row r="13" spans="1:16" s="47" customFormat="1" ht="43.5" x14ac:dyDescent="0.35">
      <c r="A13" s="46" t="s">
        <v>160</v>
      </c>
      <c r="B13" s="47" t="s">
        <v>24</v>
      </c>
      <c r="C13" s="57">
        <v>10</v>
      </c>
      <c r="D13" s="47">
        <v>0</v>
      </c>
      <c r="E13" s="47" t="s">
        <v>252</v>
      </c>
      <c r="F13" s="47">
        <v>8</v>
      </c>
      <c r="G13" s="48" t="s">
        <v>253</v>
      </c>
      <c r="H13" s="47">
        <v>10</v>
      </c>
      <c r="I13" s="48" t="s">
        <v>357</v>
      </c>
      <c r="J13" s="49" t="s">
        <v>153</v>
      </c>
      <c r="K13" s="50" t="e" vm="2">
        <v>#VALUE!</v>
      </c>
      <c r="L13" s="47" t="s">
        <v>163</v>
      </c>
    </row>
    <row r="14" spans="1:16" s="5" customFormat="1" x14ac:dyDescent="0.35">
      <c r="A14" s="76" t="s">
        <v>267</v>
      </c>
      <c r="B14" s="57"/>
    </row>
    <row r="15" spans="1:16" s="5" customFormat="1" x14ac:dyDescent="0.35">
      <c r="A15" s="56" t="s">
        <v>266</v>
      </c>
      <c r="B15" s="5" t="s">
        <v>297</v>
      </c>
      <c r="C15" s="5">
        <v>0</v>
      </c>
      <c r="D15" s="57">
        <v>0</v>
      </c>
      <c r="E15" s="57" t="s">
        <v>262</v>
      </c>
      <c r="F15" s="57">
        <v>6</v>
      </c>
      <c r="G15" s="57" t="s">
        <v>162</v>
      </c>
      <c r="H15" s="57">
        <v>12</v>
      </c>
      <c r="I15" s="57" t="s">
        <v>24</v>
      </c>
      <c r="J15" s="42" t="s">
        <v>220</v>
      </c>
      <c r="K15" s="43" t="e" vm="3">
        <v>#VALUE!</v>
      </c>
      <c r="L15" t="s">
        <v>163</v>
      </c>
      <c r="N15" s="5" t="s">
        <v>264</v>
      </c>
    </row>
    <row r="16" spans="1:16" s="5" customFormat="1" x14ac:dyDescent="0.35">
      <c r="A16" s="56" t="s">
        <v>265</v>
      </c>
      <c r="B16" s="57" t="s">
        <v>297</v>
      </c>
      <c r="C16" s="5">
        <v>0</v>
      </c>
      <c r="D16" s="57">
        <v>0</v>
      </c>
      <c r="E16" s="57" t="s">
        <v>262</v>
      </c>
      <c r="F16" s="57">
        <v>5</v>
      </c>
      <c r="G16" s="57" t="s">
        <v>162</v>
      </c>
      <c r="H16" s="57">
        <v>10</v>
      </c>
      <c r="I16" s="57" t="s">
        <v>24</v>
      </c>
      <c r="J16" s="42" t="s">
        <v>220</v>
      </c>
      <c r="K16" s="85" t="e" vm="4">
        <v>#VALUE!</v>
      </c>
      <c r="L16" t="s">
        <v>163</v>
      </c>
    </row>
    <row r="17" spans="1:25" s="5" customFormat="1" x14ac:dyDescent="0.35">
      <c r="A17" s="13" t="s">
        <v>280</v>
      </c>
      <c r="B17" s="57" t="s">
        <v>297</v>
      </c>
      <c r="C17" s="5">
        <v>0</v>
      </c>
      <c r="D17" s="57">
        <v>0</v>
      </c>
      <c r="E17" s="57" t="s">
        <v>262</v>
      </c>
      <c r="F17" s="57"/>
      <c r="G17" s="57"/>
      <c r="H17" s="57">
        <v>2</v>
      </c>
      <c r="I17" s="57" t="s">
        <v>24</v>
      </c>
      <c r="J17" s="83" t="s">
        <v>220</v>
      </c>
      <c r="K17" s="43" t="e" vm="5">
        <v>#VALUE!</v>
      </c>
      <c r="L17" t="s">
        <v>163</v>
      </c>
      <c r="N17" s="5" t="s">
        <v>263</v>
      </c>
    </row>
    <row r="18" spans="1:25" s="5" customFormat="1" x14ac:dyDescent="0.35">
      <c r="A18" s="13"/>
      <c r="B18" s="57"/>
      <c r="D18" s="57"/>
      <c r="E18" s="57"/>
      <c r="F18" s="57"/>
      <c r="G18" s="57"/>
      <c r="H18" s="57"/>
      <c r="I18" s="57"/>
      <c r="J18" s="83"/>
      <c r="L18"/>
    </row>
    <row r="19" spans="1:25" s="5" customFormat="1" x14ac:dyDescent="0.35">
      <c r="A19" s="75" t="s">
        <v>257</v>
      </c>
      <c r="B19" s="57"/>
      <c r="L19"/>
    </row>
    <row r="20" spans="1:25" s="16" customFormat="1" x14ac:dyDescent="0.35">
      <c r="A20" s="74" t="s">
        <v>25</v>
      </c>
      <c r="B20" s="104"/>
      <c r="C20" s="5"/>
      <c r="D20" s="55">
        <v>0</v>
      </c>
      <c r="E20" s="55" t="s">
        <v>10</v>
      </c>
      <c r="F20" s="55">
        <v>1</v>
      </c>
      <c r="G20" s="55" t="s">
        <v>7</v>
      </c>
      <c r="H20" s="55">
        <v>2</v>
      </c>
      <c r="I20" s="55" t="s">
        <v>8</v>
      </c>
      <c r="J20" s="86" t="e" vm="6">
        <v>#VALUE!</v>
      </c>
      <c r="K20" t="s">
        <v>163</v>
      </c>
      <c r="M20" s="55" t="s">
        <v>212</v>
      </c>
      <c r="S20" s="16" t="s">
        <v>283</v>
      </c>
      <c r="T20" s="55" t="s">
        <v>282</v>
      </c>
    </row>
    <row r="21" spans="1:25" s="16" customFormat="1" x14ac:dyDescent="0.35">
      <c r="A21" s="74" t="s">
        <v>26</v>
      </c>
      <c r="B21" s="104"/>
      <c r="C21" s="5"/>
      <c r="D21" s="55">
        <v>0</v>
      </c>
      <c r="E21" s="55" t="s">
        <v>10</v>
      </c>
      <c r="F21" s="55">
        <v>1</v>
      </c>
      <c r="G21" s="55" t="s">
        <v>7</v>
      </c>
      <c r="H21" s="55">
        <v>2</v>
      </c>
      <c r="I21" s="55" t="s">
        <v>8</v>
      </c>
      <c r="J21" s="86" t="e" vm="7">
        <v>#VALUE!</v>
      </c>
      <c r="K21" t="s">
        <v>163</v>
      </c>
      <c r="M21" s="55" t="s">
        <v>212</v>
      </c>
      <c r="S21" s="16" t="s">
        <v>283</v>
      </c>
      <c r="T21" s="55" t="s">
        <v>282</v>
      </c>
    </row>
    <row r="22" spans="1:25" s="16" customFormat="1" x14ac:dyDescent="0.35">
      <c r="A22" s="74" t="s">
        <v>27</v>
      </c>
      <c r="B22" s="104"/>
      <c r="C22" s="5"/>
      <c r="D22" s="55">
        <v>0</v>
      </c>
      <c r="E22" s="55" t="s">
        <v>10</v>
      </c>
      <c r="F22" s="55">
        <v>1</v>
      </c>
      <c r="G22" s="55" t="s">
        <v>7</v>
      </c>
      <c r="H22" s="55">
        <v>2</v>
      </c>
      <c r="I22" s="55" t="s">
        <v>8</v>
      </c>
      <c r="J22" s="86" t="e" vm="8">
        <v>#VALUE!</v>
      </c>
      <c r="K22" t="s">
        <v>163</v>
      </c>
      <c r="M22" s="55" t="s">
        <v>212</v>
      </c>
      <c r="S22" s="16" t="s">
        <v>283</v>
      </c>
      <c r="T22" s="55" t="s">
        <v>282</v>
      </c>
    </row>
    <row r="23" spans="1:25" x14ac:dyDescent="0.35">
      <c r="B23" s="47"/>
      <c r="C23" s="5"/>
    </row>
    <row r="24" spans="1:25" s="14" customFormat="1" ht="34" x14ac:dyDescent="0.35">
      <c r="A24" s="53" t="s">
        <v>379</v>
      </c>
      <c r="B24" s="14" t="s">
        <v>202</v>
      </c>
      <c r="C24" s="15">
        <f>SUM(C25:C29)</f>
        <v>1</v>
      </c>
      <c r="D24" s="15" t="s">
        <v>6</v>
      </c>
      <c r="E24" s="79">
        <f>F25+H28+H29+H31+H32+H36+H37+H38+H40+H41</f>
        <v>23</v>
      </c>
      <c r="F24" s="79" t="s">
        <v>219</v>
      </c>
    </row>
    <row r="25" spans="1:25" s="47" customFormat="1" ht="29" x14ac:dyDescent="0.35">
      <c r="A25" s="46" t="s">
        <v>11</v>
      </c>
      <c r="B25" s="116">
        <v>3.22</v>
      </c>
      <c r="C25" s="47">
        <v>0</v>
      </c>
      <c r="D25" s="57">
        <v>0</v>
      </c>
      <c r="E25" s="100" t="s">
        <v>371</v>
      </c>
      <c r="F25" s="57">
        <v>1</v>
      </c>
      <c r="G25" s="57" t="s">
        <v>353</v>
      </c>
      <c r="H25" s="57"/>
      <c r="I25" s="57"/>
      <c r="J25" s="49" t="s">
        <v>171</v>
      </c>
      <c r="O25" s="47" t="s">
        <v>172</v>
      </c>
    </row>
    <row r="26" spans="1:25" x14ac:dyDescent="0.35">
      <c r="A26" s="10" t="s">
        <v>12</v>
      </c>
      <c r="B26" s="116">
        <v>70</v>
      </c>
      <c r="D26" s="5"/>
      <c r="E26" s="5"/>
      <c r="F26" s="5"/>
      <c r="G26" s="5"/>
      <c r="H26" s="5"/>
      <c r="I26" s="5"/>
      <c r="J26" s="42" t="s">
        <v>168</v>
      </c>
      <c r="M26" t="s">
        <v>170</v>
      </c>
    </row>
    <row r="27" spans="1:25" x14ac:dyDescent="0.35">
      <c r="A27" s="10" t="s">
        <v>13</v>
      </c>
      <c r="B27" s="116">
        <v>70</v>
      </c>
      <c r="D27" s="5"/>
      <c r="E27" s="5"/>
      <c r="F27" s="5"/>
      <c r="G27" s="5"/>
      <c r="H27" s="5"/>
      <c r="I27" s="5"/>
    </row>
    <row r="28" spans="1:25" x14ac:dyDescent="0.35">
      <c r="A28" s="10" t="s">
        <v>14</v>
      </c>
      <c r="B28" s="116">
        <v>0</v>
      </c>
      <c r="C28">
        <v>0</v>
      </c>
      <c r="D28" s="5">
        <v>0</v>
      </c>
      <c r="E28" s="5" t="s">
        <v>15</v>
      </c>
      <c r="F28" s="5">
        <v>1</v>
      </c>
      <c r="G28" s="5" t="s">
        <v>192</v>
      </c>
      <c r="H28" s="5">
        <v>2</v>
      </c>
      <c r="I28" s="5" t="s">
        <v>301</v>
      </c>
    </row>
    <row r="29" spans="1:25" x14ac:dyDescent="0.35">
      <c r="A29" s="10" t="s">
        <v>18</v>
      </c>
      <c r="B29" s="117">
        <f>0.9*100/3.22</f>
        <v>27.950310559006208</v>
      </c>
      <c r="C29">
        <v>1</v>
      </c>
      <c r="D29" s="5">
        <v>0</v>
      </c>
      <c r="E29" s="5" t="s">
        <v>194</v>
      </c>
      <c r="F29" s="5">
        <v>1</v>
      </c>
      <c r="G29" s="5" t="s">
        <v>193</v>
      </c>
      <c r="H29" s="5">
        <v>2</v>
      </c>
      <c r="I29" s="5" t="s">
        <v>198</v>
      </c>
      <c r="J29" s="42" t="s">
        <v>165</v>
      </c>
      <c r="L29" s="44" t="s">
        <v>167</v>
      </c>
      <c r="M29" s="45"/>
      <c r="N29" s="45"/>
      <c r="O29" s="45"/>
      <c r="P29" s="45"/>
      <c r="Q29" s="45"/>
      <c r="R29" s="45"/>
      <c r="S29" s="45"/>
      <c r="T29" s="42" t="s">
        <v>164</v>
      </c>
      <c r="Y29" s="5" t="s">
        <v>166</v>
      </c>
    </row>
    <row r="30" spans="1:25" s="14" customFormat="1" x14ac:dyDescent="0.35">
      <c r="A30" s="17" t="s">
        <v>200</v>
      </c>
      <c r="B30" s="14" t="s">
        <v>202</v>
      </c>
      <c r="C30" s="15">
        <f>SUM(C31:C34)</f>
        <v>0</v>
      </c>
      <c r="D30" s="15" t="s">
        <v>6</v>
      </c>
    </row>
    <row r="31" spans="1:25" s="47" customFormat="1" x14ac:dyDescent="0.35">
      <c r="A31" s="46" t="s">
        <v>258</v>
      </c>
      <c r="B31" s="47" t="s">
        <v>339</v>
      </c>
      <c r="C31" s="47">
        <v>0</v>
      </c>
      <c r="D31" s="57">
        <v>0</v>
      </c>
      <c r="E31" s="57" t="s">
        <v>15</v>
      </c>
      <c r="F31" s="57">
        <v>1</v>
      </c>
      <c r="G31" s="57" t="s">
        <v>16</v>
      </c>
      <c r="H31" s="57">
        <v>2</v>
      </c>
      <c r="I31" s="57" t="s">
        <v>17</v>
      </c>
      <c r="J31" s="49" t="s">
        <v>19</v>
      </c>
      <c r="L31" s="57" t="s">
        <v>170</v>
      </c>
      <c r="N31" s="47" t="e" vm="9">
        <v>#VALUE!</v>
      </c>
      <c r="O31" s="47" t="s">
        <v>163</v>
      </c>
    </row>
    <row r="32" spans="1:25" s="47" customFormat="1" x14ac:dyDescent="0.35">
      <c r="A32" s="46" t="s">
        <v>259</v>
      </c>
      <c r="B32" s="47" t="s">
        <v>339</v>
      </c>
      <c r="C32" s="47">
        <v>0</v>
      </c>
      <c r="D32" s="57">
        <v>0</v>
      </c>
      <c r="E32" s="57" t="s">
        <v>195</v>
      </c>
      <c r="F32" s="57">
        <v>1</v>
      </c>
      <c r="G32" s="57" t="s">
        <v>196</v>
      </c>
      <c r="H32" s="57">
        <v>2</v>
      </c>
      <c r="I32" s="133" t="s">
        <v>197</v>
      </c>
      <c r="J32" s="57" t="s">
        <v>199</v>
      </c>
    </row>
    <row r="33" spans="1:19" s="47" customFormat="1" x14ac:dyDescent="0.35">
      <c r="A33" s="46" t="s">
        <v>304</v>
      </c>
      <c r="B33" s="47" t="s">
        <v>339</v>
      </c>
      <c r="C33" s="47">
        <v>0</v>
      </c>
      <c r="D33" s="47">
        <v>0</v>
      </c>
      <c r="E33" s="47" t="s">
        <v>195</v>
      </c>
      <c r="F33" s="47">
        <v>1</v>
      </c>
      <c r="G33" s="47" t="s">
        <v>201</v>
      </c>
      <c r="J33" s="47" t="s">
        <v>303</v>
      </c>
    </row>
    <row r="34" spans="1:19" s="47" customFormat="1" x14ac:dyDescent="0.35"/>
    <row r="35" spans="1:19" s="14" customFormat="1" x14ac:dyDescent="0.35">
      <c r="A35" s="17" t="s">
        <v>204</v>
      </c>
      <c r="B35" s="14" t="s">
        <v>202</v>
      </c>
      <c r="C35" s="15">
        <f>SUM(C36:C38)</f>
        <v>1</v>
      </c>
      <c r="D35" s="15" t="s">
        <v>6</v>
      </c>
    </row>
    <row r="36" spans="1:19" s="47" customFormat="1" ht="29" x14ac:dyDescent="0.35">
      <c r="A36" s="54" t="s">
        <v>210</v>
      </c>
      <c r="B36" s="47" t="s">
        <v>339</v>
      </c>
      <c r="C36" s="47">
        <v>0</v>
      </c>
      <c r="D36" s="47">
        <v>0</v>
      </c>
      <c r="E36" s="47" t="s">
        <v>15</v>
      </c>
      <c r="F36" s="47">
        <v>2</v>
      </c>
      <c r="G36" s="47" t="s">
        <v>16</v>
      </c>
      <c r="H36" s="47">
        <v>4</v>
      </c>
      <c r="I36" s="47" t="s">
        <v>17</v>
      </c>
      <c r="J36" s="47" t="s">
        <v>173</v>
      </c>
      <c r="S36" s="49" t="s">
        <v>161</v>
      </c>
    </row>
    <row r="37" spans="1:19" s="47" customFormat="1" ht="29" x14ac:dyDescent="0.35">
      <c r="A37" s="54" t="s">
        <v>203</v>
      </c>
      <c r="B37" s="47" t="s">
        <v>340</v>
      </c>
      <c r="C37" s="47">
        <v>1</v>
      </c>
      <c r="D37" s="47">
        <v>0</v>
      </c>
      <c r="E37" s="48" t="s">
        <v>307</v>
      </c>
      <c r="F37" s="47">
        <v>1</v>
      </c>
      <c r="G37" s="48" t="s">
        <v>305</v>
      </c>
      <c r="H37" s="47">
        <v>2</v>
      </c>
      <c r="I37" s="48" t="s">
        <v>306</v>
      </c>
      <c r="J37" s="132" t="s">
        <v>174</v>
      </c>
      <c r="K37" s="132" t="s">
        <v>209</v>
      </c>
      <c r="N37" s="47" t="s">
        <v>170</v>
      </c>
      <c r="P37" s="47" t="e" vm="20">
        <v>#VALUE!</v>
      </c>
      <c r="Q37" s="50" t="e" vm="11">
        <v>#VALUE!</v>
      </c>
      <c r="R37" s="47" t="s">
        <v>163</v>
      </c>
    </row>
    <row r="38" spans="1:19" s="47" customFormat="1" ht="29" x14ac:dyDescent="0.35">
      <c r="A38" s="54" t="s">
        <v>205</v>
      </c>
      <c r="B38" s="48" t="s">
        <v>372</v>
      </c>
      <c r="C38" s="47">
        <v>0</v>
      </c>
      <c r="D38" s="70">
        <v>0</v>
      </c>
      <c r="E38" s="47" t="s">
        <v>15</v>
      </c>
      <c r="F38" s="70">
        <v>1</v>
      </c>
      <c r="G38" s="70" t="s">
        <v>20</v>
      </c>
      <c r="H38" s="47">
        <v>2</v>
      </c>
      <c r="I38" s="71" t="s">
        <v>206</v>
      </c>
      <c r="J38" s="47" t="s">
        <v>173</v>
      </c>
    </row>
    <row r="39" spans="1:19" s="14" customFormat="1" x14ac:dyDescent="0.35">
      <c r="A39" s="18" t="s">
        <v>207</v>
      </c>
      <c r="B39" s="14" t="s">
        <v>202</v>
      </c>
      <c r="C39" s="15">
        <f>SUM(C40:C41)</f>
        <v>0</v>
      </c>
      <c r="D39" s="15" t="s">
        <v>6</v>
      </c>
    </row>
    <row r="40" spans="1:19" s="47" customFormat="1" ht="29" x14ac:dyDescent="0.35">
      <c r="A40" s="54" t="s">
        <v>211</v>
      </c>
      <c r="B40" s="47" t="s">
        <v>309</v>
      </c>
      <c r="C40" s="47">
        <v>0</v>
      </c>
      <c r="D40" s="47">
        <v>0</v>
      </c>
      <c r="E40" s="47" t="s">
        <v>21</v>
      </c>
      <c r="F40" s="47">
        <v>1</v>
      </c>
      <c r="G40" s="47" t="s">
        <v>20</v>
      </c>
      <c r="H40" s="47">
        <v>2</v>
      </c>
      <c r="I40" s="47" t="s">
        <v>22</v>
      </c>
      <c r="J40" s="49" t="s">
        <v>177</v>
      </c>
      <c r="L40" s="47" t="s">
        <v>170</v>
      </c>
      <c r="N40" s="47" t="s">
        <v>45</v>
      </c>
    </row>
    <row r="41" spans="1:19" s="57" customFormat="1" x14ac:dyDescent="0.35">
      <c r="A41" s="134" t="s">
        <v>272</v>
      </c>
      <c r="B41" s="57" t="s">
        <v>310</v>
      </c>
      <c r="C41" s="57">
        <v>0</v>
      </c>
      <c r="D41" s="57">
        <v>0</v>
      </c>
      <c r="E41" s="57" t="s">
        <v>23</v>
      </c>
      <c r="F41" s="57">
        <v>2</v>
      </c>
      <c r="G41" s="57" t="s">
        <v>162</v>
      </c>
      <c r="H41" s="57">
        <v>4</v>
      </c>
      <c r="I41" s="57" t="s">
        <v>22</v>
      </c>
      <c r="J41" s="49" t="s">
        <v>176</v>
      </c>
      <c r="L41" s="135" t="e" vm="12">
        <v>#VALUE!</v>
      </c>
      <c r="M41" s="57" t="s">
        <v>163</v>
      </c>
      <c r="O41" s="57" t="s">
        <v>260</v>
      </c>
      <c r="S41" s="57" t="s">
        <v>286</v>
      </c>
    </row>
    <row r="42" spans="1:19" s="57" customFormat="1" x14ac:dyDescent="0.35">
      <c r="A42" s="134"/>
      <c r="J42" s="49"/>
    </row>
    <row r="43" spans="1:19" s="38" customFormat="1" x14ac:dyDescent="0.35">
      <c r="A43" s="37"/>
    </row>
    <row r="44" spans="1:19" s="41" customFormat="1" ht="15" thickBot="1" x14ac:dyDescent="0.4">
      <c r="A44" s="39"/>
      <c r="B44" s="40"/>
      <c r="C44" s="40"/>
      <c r="D44" s="40"/>
      <c r="E44" s="40"/>
      <c r="F44" s="40"/>
      <c r="G44" s="40"/>
      <c r="H44" s="40"/>
      <c r="I44" s="40"/>
      <c r="J44" s="40"/>
      <c r="K44" s="40"/>
      <c r="L44" s="40"/>
    </row>
    <row r="45" spans="1:19" s="21" customFormat="1" ht="18.5" x14ac:dyDescent="0.45">
      <c r="A45" s="20" t="s">
        <v>28</v>
      </c>
      <c r="E45" s="80">
        <f>H47+H48+H49+H50+H51+H52+H53+H54+H55+F61+F62+F63+F64+F65+F68+F69+F70+F71</f>
        <v>26</v>
      </c>
      <c r="F45" s="80" t="s">
        <v>219</v>
      </c>
      <c r="H45" s="80">
        <f>SUM(H47:H59,F61:F66,F68:F72)</f>
        <v>30</v>
      </c>
      <c r="I45" s="80" t="s">
        <v>270</v>
      </c>
    </row>
    <row r="46" spans="1:19" s="14" customFormat="1" x14ac:dyDescent="0.35">
      <c r="A46" s="18" t="s">
        <v>29</v>
      </c>
      <c r="B46" s="14" t="s">
        <v>202</v>
      </c>
      <c r="C46" s="15">
        <f>SUM(C47:C57)</f>
        <v>14</v>
      </c>
      <c r="D46" s="15" t="s">
        <v>6</v>
      </c>
    </row>
    <row r="47" spans="1:19" s="47" customFormat="1" x14ac:dyDescent="0.35">
      <c r="A47" s="99" t="s">
        <v>179</v>
      </c>
      <c r="B47" s="47" t="s">
        <v>341</v>
      </c>
      <c r="C47" s="98">
        <v>1</v>
      </c>
      <c r="D47" s="57">
        <v>0</v>
      </c>
      <c r="E47" s="47" t="s">
        <v>225</v>
      </c>
      <c r="F47" s="57">
        <v>1</v>
      </c>
      <c r="G47" s="47" t="s">
        <v>224</v>
      </c>
      <c r="H47" s="57">
        <v>2</v>
      </c>
      <c r="I47" s="47" t="s">
        <v>32</v>
      </c>
      <c r="J47" s="49" t="s">
        <v>175</v>
      </c>
      <c r="L47" s="47" t="s">
        <v>180</v>
      </c>
    </row>
    <row r="48" spans="1:19" s="47" customFormat="1" ht="58" x14ac:dyDescent="0.35">
      <c r="A48" s="99" t="s">
        <v>33</v>
      </c>
      <c r="B48" s="48" t="s">
        <v>343</v>
      </c>
      <c r="C48" s="98">
        <v>2</v>
      </c>
      <c r="D48" s="47">
        <v>0</v>
      </c>
      <c r="E48" s="47" t="s">
        <v>225</v>
      </c>
      <c r="H48" s="47">
        <v>2</v>
      </c>
      <c r="I48" s="47" t="s">
        <v>32</v>
      </c>
    </row>
    <row r="49" spans="1:20" s="47" customFormat="1" x14ac:dyDescent="0.35">
      <c r="A49" s="99" t="s">
        <v>34</v>
      </c>
      <c r="B49" s="47" t="s">
        <v>342</v>
      </c>
      <c r="C49" s="98">
        <v>2</v>
      </c>
      <c r="D49" s="47">
        <v>0</v>
      </c>
      <c r="E49" s="47" t="s">
        <v>225</v>
      </c>
      <c r="F49" s="47">
        <v>1</v>
      </c>
      <c r="G49" s="47" t="s">
        <v>224</v>
      </c>
      <c r="H49" s="47">
        <v>2</v>
      </c>
      <c r="I49" s="47" t="s">
        <v>32</v>
      </c>
      <c r="J49" s="47" t="s">
        <v>315</v>
      </c>
    </row>
    <row r="50" spans="1:20" s="57" customFormat="1" ht="29" x14ac:dyDescent="0.35">
      <c r="A50" s="60" t="s">
        <v>233</v>
      </c>
      <c r="B50" s="57" t="s">
        <v>344</v>
      </c>
      <c r="C50" s="57">
        <v>0</v>
      </c>
      <c r="D50" s="47">
        <v>0</v>
      </c>
      <c r="E50" s="47" t="s">
        <v>225</v>
      </c>
      <c r="F50" s="47">
        <v>1</v>
      </c>
      <c r="G50" s="47" t="s">
        <v>224</v>
      </c>
      <c r="H50" s="47">
        <v>2</v>
      </c>
      <c r="I50" s="47" t="s">
        <v>32</v>
      </c>
      <c r="J50" s="49" t="s">
        <v>158</v>
      </c>
    </row>
    <row r="51" spans="1:20" s="57" customFormat="1" x14ac:dyDescent="0.35">
      <c r="A51" s="60" t="s">
        <v>292</v>
      </c>
      <c r="B51" s="57" t="s">
        <v>345</v>
      </c>
      <c r="C51" s="57">
        <v>1</v>
      </c>
      <c r="D51" s="47">
        <v>0</v>
      </c>
      <c r="E51" s="47" t="s">
        <v>225</v>
      </c>
      <c r="F51" s="47"/>
      <c r="G51" s="47"/>
      <c r="H51" s="47">
        <v>1</v>
      </c>
      <c r="I51" s="47" t="s">
        <v>32</v>
      </c>
      <c r="J51" s="49" t="s">
        <v>159</v>
      </c>
      <c r="L51" s="57" t="s">
        <v>293</v>
      </c>
    </row>
    <row r="52" spans="1:20" s="47" customFormat="1" ht="29" x14ac:dyDescent="0.35">
      <c r="A52" s="99" t="s">
        <v>363</v>
      </c>
      <c r="B52" s="47" t="s">
        <v>318</v>
      </c>
      <c r="C52" s="98">
        <v>2</v>
      </c>
      <c r="D52" s="47">
        <v>0</v>
      </c>
      <c r="E52" s="47" t="s">
        <v>362</v>
      </c>
      <c r="H52" s="47">
        <v>2</v>
      </c>
      <c r="I52" s="48" t="s">
        <v>361</v>
      </c>
      <c r="J52" s="49" t="s">
        <v>159</v>
      </c>
      <c r="L52" s="47" t="s">
        <v>178</v>
      </c>
    </row>
    <row r="53" spans="1:20" s="47" customFormat="1" ht="43.5" x14ac:dyDescent="0.35">
      <c r="A53" s="99" t="s">
        <v>227</v>
      </c>
      <c r="B53" s="48" t="s">
        <v>351</v>
      </c>
      <c r="C53" s="98">
        <v>2</v>
      </c>
      <c r="D53" s="47">
        <v>0</v>
      </c>
      <c r="E53" s="47" t="s">
        <v>225</v>
      </c>
      <c r="H53" s="47">
        <v>2</v>
      </c>
      <c r="I53" s="47" t="s">
        <v>32</v>
      </c>
      <c r="J53" s="47" t="s">
        <v>181</v>
      </c>
      <c r="Q53" s="47" t="s">
        <v>226</v>
      </c>
    </row>
    <row r="54" spans="1:20" s="47" customFormat="1" ht="43.5" x14ac:dyDescent="0.35">
      <c r="A54" s="99" t="s">
        <v>157</v>
      </c>
      <c r="B54" s="48" t="s">
        <v>373</v>
      </c>
      <c r="C54" s="98">
        <v>2</v>
      </c>
      <c r="D54" s="47">
        <v>0</v>
      </c>
      <c r="E54" s="47" t="s">
        <v>225</v>
      </c>
      <c r="H54" s="47">
        <v>2</v>
      </c>
      <c r="I54" s="47" t="s">
        <v>32</v>
      </c>
      <c r="J54" s="49" t="s">
        <v>158</v>
      </c>
      <c r="O54" s="47" t="s">
        <v>213</v>
      </c>
    </row>
    <row r="55" spans="1:20" s="47" customFormat="1" ht="29" x14ac:dyDescent="0.35">
      <c r="A55" s="101" t="s">
        <v>366</v>
      </c>
      <c r="B55" s="48" t="s">
        <v>374</v>
      </c>
      <c r="C55" s="98">
        <v>2</v>
      </c>
      <c r="D55" s="102">
        <v>0</v>
      </c>
      <c r="E55" s="102" t="s">
        <v>35</v>
      </c>
      <c r="H55" s="102">
        <v>2</v>
      </c>
      <c r="I55" s="102" t="s">
        <v>36</v>
      </c>
      <c r="J55" s="47" t="s">
        <v>182</v>
      </c>
      <c r="P55" s="47" t="s">
        <v>335</v>
      </c>
    </row>
    <row r="56" spans="1:20" s="104" customFormat="1" x14ac:dyDescent="0.35">
      <c r="A56" s="103" t="s">
        <v>30</v>
      </c>
      <c r="D56" s="104">
        <v>0</v>
      </c>
      <c r="E56" s="104" t="s">
        <v>23</v>
      </c>
      <c r="H56" s="104">
        <v>2</v>
      </c>
      <c r="I56" s="104" t="s">
        <v>31</v>
      </c>
      <c r="J56" s="104" t="s">
        <v>228</v>
      </c>
    </row>
    <row r="57" spans="1:20" s="104" customFormat="1" x14ac:dyDescent="0.35">
      <c r="A57" s="103" t="s">
        <v>229</v>
      </c>
      <c r="D57" s="104">
        <v>0</v>
      </c>
      <c r="E57" s="104" t="s">
        <v>23</v>
      </c>
      <c r="H57" s="104">
        <v>2</v>
      </c>
      <c r="I57" s="104" t="s">
        <v>31</v>
      </c>
      <c r="J57" s="104" t="s">
        <v>230</v>
      </c>
    </row>
    <row r="58" spans="1:20" s="104" customFormat="1" x14ac:dyDescent="0.35">
      <c r="A58" s="103" t="s">
        <v>231</v>
      </c>
      <c r="J58" s="104" t="s">
        <v>174</v>
      </c>
      <c r="K58" s="104" t="s">
        <v>221</v>
      </c>
    </row>
    <row r="59" spans="1:20" s="104" customFormat="1" x14ac:dyDescent="0.35">
      <c r="A59" s="103"/>
    </row>
    <row r="60" spans="1:20" s="106" customFormat="1" x14ac:dyDescent="0.35">
      <c r="A60" s="105" t="s">
        <v>37</v>
      </c>
      <c r="B60" s="106" t="s">
        <v>202</v>
      </c>
      <c r="C60" s="107">
        <f>SUM(C61:C66)</f>
        <v>0</v>
      </c>
      <c r="D60" s="107" t="s">
        <v>6</v>
      </c>
    </row>
    <row r="61" spans="1:20" s="47" customFormat="1" ht="29" x14ac:dyDescent="0.35">
      <c r="A61" s="99" t="s">
        <v>38</v>
      </c>
      <c r="B61" s="48" t="s">
        <v>346</v>
      </c>
      <c r="C61" s="98">
        <v>0</v>
      </c>
      <c r="D61" s="47">
        <v>0</v>
      </c>
      <c r="E61" s="47" t="s">
        <v>23</v>
      </c>
      <c r="F61" s="47">
        <v>1</v>
      </c>
      <c r="G61" s="47" t="s">
        <v>31</v>
      </c>
      <c r="J61" s="47" t="s">
        <v>184</v>
      </c>
    </row>
    <row r="62" spans="1:20" s="47" customFormat="1" x14ac:dyDescent="0.35">
      <c r="A62" s="99" t="s">
        <v>39</v>
      </c>
      <c r="B62" s="47" t="s">
        <v>322</v>
      </c>
      <c r="C62" s="98">
        <v>0</v>
      </c>
      <c r="D62" s="47">
        <v>0</v>
      </c>
      <c r="E62" s="47" t="s">
        <v>23</v>
      </c>
      <c r="F62" s="47">
        <v>1</v>
      </c>
      <c r="G62" s="47" t="s">
        <v>31</v>
      </c>
      <c r="J62" s="47" t="s">
        <v>183</v>
      </c>
      <c r="Q62" s="49" t="s">
        <v>284</v>
      </c>
      <c r="T62" s="49" t="s">
        <v>285</v>
      </c>
    </row>
    <row r="63" spans="1:20" s="47" customFormat="1" ht="43.5" x14ac:dyDescent="0.35">
      <c r="A63" s="99" t="s">
        <v>375</v>
      </c>
      <c r="B63" s="48" t="s">
        <v>347</v>
      </c>
      <c r="C63" s="98">
        <v>0</v>
      </c>
      <c r="D63" s="47">
        <v>0</v>
      </c>
      <c r="E63" s="47" t="s">
        <v>23</v>
      </c>
      <c r="F63" s="47">
        <v>1</v>
      </c>
      <c r="G63" s="47" t="s">
        <v>31</v>
      </c>
      <c r="J63" s="47" t="s">
        <v>319</v>
      </c>
    </row>
    <row r="64" spans="1:20" s="47" customFormat="1" ht="29" x14ac:dyDescent="0.35">
      <c r="A64" s="99" t="s">
        <v>40</v>
      </c>
      <c r="B64" s="48" t="s">
        <v>348</v>
      </c>
      <c r="C64" s="98">
        <v>0</v>
      </c>
      <c r="D64" s="47">
        <v>0</v>
      </c>
      <c r="E64" s="47" t="s">
        <v>23</v>
      </c>
      <c r="F64" s="47">
        <v>1</v>
      </c>
      <c r="G64" s="47" t="s">
        <v>31</v>
      </c>
      <c r="J64" s="47" t="s">
        <v>214</v>
      </c>
    </row>
    <row r="65" spans="1:10" s="47" customFormat="1" ht="29" x14ac:dyDescent="0.35">
      <c r="A65" s="99" t="s">
        <v>208</v>
      </c>
      <c r="B65" s="48" t="s">
        <v>349</v>
      </c>
      <c r="C65" s="98">
        <v>0</v>
      </c>
      <c r="D65" s="47">
        <v>0</v>
      </c>
      <c r="E65" s="47" t="s">
        <v>23</v>
      </c>
      <c r="F65" s="47">
        <v>1</v>
      </c>
      <c r="G65" s="47" t="s">
        <v>31</v>
      </c>
      <c r="J65" s="47" t="s">
        <v>215</v>
      </c>
    </row>
    <row r="66" spans="1:10" s="47" customFormat="1" x14ac:dyDescent="0.35"/>
    <row r="67" spans="1:10" s="109" customFormat="1" x14ac:dyDescent="0.35">
      <c r="A67" s="108" t="s">
        <v>41</v>
      </c>
      <c r="B67" s="106" t="s">
        <v>202</v>
      </c>
      <c r="C67" s="107">
        <f>SUM(C68:C72)</f>
        <v>0</v>
      </c>
      <c r="D67" s="107" t="s">
        <v>6</v>
      </c>
    </row>
    <row r="68" spans="1:10" s="57" customFormat="1" x14ac:dyDescent="0.35">
      <c r="A68" s="110" t="s">
        <v>217</v>
      </c>
      <c r="B68" s="57" t="s">
        <v>310</v>
      </c>
      <c r="C68" s="98">
        <v>0</v>
      </c>
      <c r="D68" s="57">
        <v>0</v>
      </c>
      <c r="E68" s="57" t="s">
        <v>23</v>
      </c>
      <c r="F68" s="57">
        <v>1</v>
      </c>
      <c r="G68" s="57" t="s">
        <v>31</v>
      </c>
      <c r="H68" s="111"/>
      <c r="I68" s="111"/>
      <c r="J68" s="57" t="s">
        <v>216</v>
      </c>
    </row>
    <row r="69" spans="1:10" s="47" customFormat="1" x14ac:dyDescent="0.35">
      <c r="A69" s="99" t="s">
        <v>42</v>
      </c>
      <c r="B69" s="47" t="s">
        <v>350</v>
      </c>
      <c r="C69" s="98">
        <v>0</v>
      </c>
      <c r="D69" s="47">
        <v>0</v>
      </c>
      <c r="E69" s="47" t="s">
        <v>23</v>
      </c>
      <c r="F69" s="47">
        <v>1</v>
      </c>
      <c r="G69" s="47" t="s">
        <v>31</v>
      </c>
      <c r="H69" s="111"/>
      <c r="I69" s="111"/>
      <c r="J69" s="47" t="s">
        <v>235</v>
      </c>
    </row>
    <row r="70" spans="1:10" s="47" customFormat="1" x14ac:dyDescent="0.35">
      <c r="A70" s="99" t="s">
        <v>43</v>
      </c>
      <c r="B70" s="47" t="s">
        <v>310</v>
      </c>
      <c r="C70" s="98">
        <v>0</v>
      </c>
      <c r="D70" s="47">
        <v>0</v>
      </c>
      <c r="E70" s="47" t="s">
        <v>23</v>
      </c>
      <c r="F70" s="47">
        <v>1</v>
      </c>
      <c r="G70" s="47" t="s">
        <v>31</v>
      </c>
      <c r="H70" s="111"/>
      <c r="I70" s="111"/>
      <c r="J70" s="47" t="s">
        <v>234</v>
      </c>
    </row>
    <row r="71" spans="1:10" s="47" customFormat="1" x14ac:dyDescent="0.35">
      <c r="A71" s="99" t="s">
        <v>44</v>
      </c>
      <c r="B71" s="47" t="s">
        <v>350</v>
      </c>
      <c r="C71" s="98">
        <v>0</v>
      </c>
      <c r="D71" s="47">
        <v>0</v>
      </c>
      <c r="E71" s="47" t="s">
        <v>23</v>
      </c>
      <c r="F71" s="47">
        <v>1</v>
      </c>
      <c r="G71" s="47" t="s">
        <v>31</v>
      </c>
      <c r="H71" s="111"/>
      <c r="I71" s="111"/>
      <c r="J71" s="47" t="s">
        <v>218</v>
      </c>
    </row>
    <row r="72" spans="1:10" s="47" customFormat="1" x14ac:dyDescent="0.35">
      <c r="A72" s="46"/>
      <c r="C72" s="98"/>
    </row>
    <row r="73" spans="1:10" s="12" customFormat="1" x14ac:dyDescent="0.35">
      <c r="A73" s="19"/>
    </row>
    <row r="74" spans="1:10" s="5" customFormat="1" x14ac:dyDescent="0.35"/>
    <row r="75" spans="1:10" s="5" customFormat="1" x14ac:dyDescent="0.35"/>
    <row r="76" spans="1:10" x14ac:dyDescent="0.35">
      <c r="A76" s="28" t="s">
        <v>271</v>
      </c>
      <c r="B76" s="81" t="s">
        <v>274</v>
      </c>
      <c r="C76" s="81" t="s">
        <v>276</v>
      </c>
    </row>
    <row r="77" spans="1:10" s="6" customFormat="1" x14ac:dyDescent="0.35">
      <c r="A77" s="10" t="s">
        <v>256</v>
      </c>
      <c r="B77" s="25">
        <f>E9</f>
        <v>44</v>
      </c>
      <c r="C77" s="82">
        <f>B77*100/($B$77+$B$78+$B$79)</f>
        <v>47.311827956989248</v>
      </c>
    </row>
    <row r="78" spans="1:10" x14ac:dyDescent="0.35">
      <c r="A78" s="10" t="s">
        <v>273</v>
      </c>
      <c r="B78" s="25">
        <f>E24</f>
        <v>23</v>
      </c>
      <c r="C78" s="82">
        <f t="shared" ref="C78:C79" si="0">B78*100/($B$77+$B$78+$B$79)</f>
        <v>24.731182795698924</v>
      </c>
    </row>
    <row r="79" spans="1:10" x14ac:dyDescent="0.35">
      <c r="A79" s="10" t="s">
        <v>28</v>
      </c>
      <c r="B79" s="25">
        <f>E45</f>
        <v>26</v>
      </c>
      <c r="C79" s="82">
        <f t="shared" si="0"/>
        <v>27.956989247311828</v>
      </c>
    </row>
    <row r="80" spans="1:10" x14ac:dyDescent="0.35">
      <c r="A80" s="136" t="s">
        <v>169</v>
      </c>
      <c r="B80" s="139">
        <f>SUM(B77:B79)</f>
        <v>93</v>
      </c>
      <c r="C80" s="138">
        <f>SUM(C77:C79)</f>
        <v>100</v>
      </c>
    </row>
    <row r="101" spans="1:14" x14ac:dyDescent="0.35">
      <c r="A101" s="28" t="s">
        <v>281</v>
      </c>
      <c r="B101" s="81" t="s">
        <v>274</v>
      </c>
      <c r="C101" s="81" t="s">
        <v>276</v>
      </c>
      <c r="D101" s="158" t="s">
        <v>356</v>
      </c>
      <c r="E101" s="159"/>
      <c r="F101" s="118" t="s">
        <v>364</v>
      </c>
      <c r="G101" s="29"/>
      <c r="H101" s="29"/>
      <c r="I101" s="118" t="s">
        <v>354</v>
      </c>
      <c r="J101" s="29"/>
      <c r="K101" s="29"/>
    </row>
    <row r="102" spans="1:14" x14ac:dyDescent="0.35">
      <c r="A102" s="10" t="s">
        <v>256</v>
      </c>
      <c r="B102" s="25">
        <f>C9</f>
        <v>18</v>
      </c>
      <c r="C102" s="125">
        <f>B102*100/($B$102+$B$103+$B$104)</f>
        <v>52.941176470588232</v>
      </c>
      <c r="D102" s="160" t="str">
        <f>IF(B102&gt;F102,"Ylittyy","Alittaa")</f>
        <v>Ylittyy</v>
      </c>
      <c r="E102" s="161"/>
      <c r="F102" s="160">
        <f>F12+F13</f>
        <v>16</v>
      </c>
      <c r="G102" s="166"/>
      <c r="H102" s="161"/>
      <c r="I102" s="120">
        <f>B77-B102</f>
        <v>26</v>
      </c>
    </row>
    <row r="103" spans="1:14" x14ac:dyDescent="0.35">
      <c r="A103" s="121" t="s">
        <v>273</v>
      </c>
      <c r="B103" s="122">
        <f>C24+C30+C35+C39</f>
        <v>2</v>
      </c>
      <c r="C103" s="126">
        <f t="shared" ref="C103:C104" si="1">B103*100/($B$102+$B$103+$B$104)</f>
        <v>5.882352941176471</v>
      </c>
      <c r="D103" s="162" t="str">
        <f>IF(B103&gt;F103,"Ylittyy","Alittaa")</f>
        <v>Alittaa</v>
      </c>
      <c r="E103" s="163"/>
      <c r="F103" s="162">
        <f>F25+F29+F32+F33+F37+F38+F40</f>
        <v>7</v>
      </c>
      <c r="G103" s="167"/>
      <c r="H103" s="163"/>
      <c r="I103" s="123">
        <f>B78-B103</f>
        <v>21</v>
      </c>
      <c r="J103" s="124"/>
      <c r="K103" s="124"/>
    </row>
    <row r="104" spans="1:14" x14ac:dyDescent="0.35">
      <c r="A104" s="10" t="s">
        <v>28</v>
      </c>
      <c r="B104" s="25">
        <f>C46+C60+C67</f>
        <v>14</v>
      </c>
      <c r="C104" s="125">
        <f t="shared" si="1"/>
        <v>41.176470588235297</v>
      </c>
      <c r="D104" s="164" t="str">
        <f>IF(B104&gt;F104,"Ylittyy","Alittaa")</f>
        <v>Ylittyy</v>
      </c>
      <c r="E104" s="165"/>
      <c r="F104" s="164">
        <f>F47+H48+H51+H53+H54+F61+F64+F71</f>
        <v>11</v>
      </c>
      <c r="G104" s="168"/>
      <c r="H104" s="165"/>
      <c r="I104" s="120">
        <f>B79-B104</f>
        <v>12</v>
      </c>
    </row>
    <row r="105" spans="1:14" x14ac:dyDescent="0.35">
      <c r="A105" s="136" t="s">
        <v>169</v>
      </c>
      <c r="B105" s="137">
        <f>SUM(B102:B104)</f>
        <v>34</v>
      </c>
      <c r="C105" s="138">
        <f>SUM(C102:C104)</f>
        <v>100</v>
      </c>
    </row>
    <row r="107" spans="1:14" x14ac:dyDescent="0.35">
      <c r="D107" s="113" t="s">
        <v>329</v>
      </c>
      <c r="E107" s="114" t="s">
        <v>333</v>
      </c>
      <c r="F107" s="114"/>
      <c r="G107" s="114"/>
      <c r="H107" s="114"/>
      <c r="I107" s="114"/>
      <c r="J107" s="114"/>
      <c r="K107" s="114"/>
      <c r="L107" s="114"/>
      <c r="M107" s="114"/>
      <c r="N107" s="114"/>
    </row>
    <row r="108" spans="1:14" x14ac:dyDescent="0.35">
      <c r="D108" s="112"/>
      <c r="E108" s="29" t="s">
        <v>330</v>
      </c>
      <c r="F108" s="29"/>
      <c r="G108" s="29"/>
      <c r="H108" s="29" t="str">
        <f>IF(C48=2,"Onnistuu toteuttaa vesiensuojelurakenne","Ei onnistu toteuttaa vesiensuojelurakennetta")</f>
        <v>Onnistuu toteuttaa vesiensuojelurakenne</v>
      </c>
      <c r="I108" s="29"/>
      <c r="J108" s="29"/>
      <c r="K108" s="29"/>
      <c r="L108" s="29"/>
      <c r="M108" s="29"/>
      <c r="N108" s="29"/>
    </row>
    <row r="109" spans="1:14" x14ac:dyDescent="0.35">
      <c r="D109" s="127"/>
      <c r="E109" s="128" t="s">
        <v>367</v>
      </c>
      <c r="F109" s="128"/>
      <c r="G109" s="128"/>
      <c r="H109" s="128" t="str">
        <f>IF(C55=2,"Sujuva eteneminen hankkeelle","Estää tai hidastaa hankkeen etenemistä")</f>
        <v>Sujuva eteneminen hankkeelle</v>
      </c>
      <c r="I109" s="128"/>
      <c r="J109" s="128"/>
      <c r="K109" s="128"/>
      <c r="L109" s="129"/>
      <c r="M109" s="129"/>
      <c r="N109" s="129"/>
    </row>
    <row r="110" spans="1:14" x14ac:dyDescent="0.35">
      <c r="D110" s="112"/>
      <c r="E110" s="29" t="s">
        <v>331</v>
      </c>
      <c r="F110" s="29"/>
      <c r="G110" s="29"/>
      <c r="H110" s="29" t="str">
        <f>IF(C53=2,"Ei estä hankkeen toimenpiteitä","Estää tai hidastaa hankkeen toimenpiteitä")</f>
        <v>Ei estä hankkeen toimenpiteitä</v>
      </c>
      <c r="I110" s="29"/>
      <c r="J110" s="29"/>
      <c r="K110" s="32"/>
      <c r="L110" s="29"/>
      <c r="M110" s="29"/>
      <c r="N110" s="29"/>
    </row>
    <row r="111" spans="1:14" x14ac:dyDescent="0.35">
      <c r="D111" s="127"/>
      <c r="E111" s="129" t="s">
        <v>332</v>
      </c>
      <c r="F111" s="129"/>
      <c r="G111" s="129"/>
      <c r="H111" s="129" t="str">
        <f>IF(C54=2,"Ei estä hankkeen toimenpiteitä","Estää hankkeen toimenpiteitä")</f>
        <v>Ei estä hankkeen toimenpiteitä</v>
      </c>
      <c r="I111" s="129"/>
      <c r="J111" s="129"/>
      <c r="K111" s="128"/>
      <c r="L111" s="129"/>
      <c r="M111" s="129"/>
      <c r="N111" s="129"/>
    </row>
    <row r="112" spans="1:14" x14ac:dyDescent="0.35">
      <c r="D112" s="112"/>
      <c r="E112" s="32" t="s">
        <v>352</v>
      </c>
      <c r="F112" s="32"/>
      <c r="G112" s="32"/>
      <c r="H112" s="32" t="str">
        <f>IF(C25=1,"Rakenteen koko suhteessa valuma-alueeseen riittävä","Rakenteen koko suhteessa valuma-alueeseen tarkasteltava tapauskohtaisesti")</f>
        <v>Rakenteen koko suhteessa valuma-alueeseen tarkasteltava tapauskohtaisesti</v>
      </c>
      <c r="I112" s="32"/>
      <c r="J112" s="32"/>
      <c r="K112" s="32"/>
      <c r="L112" s="29"/>
      <c r="M112" s="29"/>
      <c r="N112" s="29"/>
    </row>
  </sheetData>
  <mergeCells count="7">
    <mergeCell ref="D102:E102"/>
    <mergeCell ref="D103:E103"/>
    <mergeCell ref="D104:E104"/>
    <mergeCell ref="D101:E101"/>
    <mergeCell ref="F104:H104"/>
    <mergeCell ref="F103:H103"/>
    <mergeCell ref="F102:H102"/>
  </mergeCells>
  <hyperlinks>
    <hyperlink ref="J50" r:id="rId1" xr:uid="{4A052A12-B4C3-4B28-846F-CB043E3BDC47}"/>
    <hyperlink ref="J11" r:id="rId2" display="https://www.vesi.fi/karttapalvelu/" xr:uid="{3D0C8F1E-A210-4256-876A-2BA7FD2FC4A6}"/>
    <hyperlink ref="J41" r:id="rId3" display="Linkki" xr:uid="{3FA7D6F3-B63E-4363-9EA9-5BABE390C142}"/>
    <hyperlink ref="T29" r:id="rId4" xr:uid="{4FD103A8-CA39-4873-AD52-FAE5B1DCACA9}"/>
    <hyperlink ref="J29" r:id="rId5" location="M" display="SYKE/ maatalousmaa 2021" xr:uid="{838C657D-D202-4E40-BB85-AB09934B3146}"/>
    <hyperlink ref="J26" r:id="rId6" location="C" xr:uid="{B3ECDD7B-5149-4C46-B88F-CB85ECD423F8}"/>
    <hyperlink ref="J31" r:id="rId7" location="C" xr:uid="{6B282FC0-FADE-4AD1-A86C-5A6401AE6BE0}"/>
    <hyperlink ref="J25" r:id="rId8" xr:uid="{17A900CD-C43F-48B2-A472-5E590DA4B959}"/>
    <hyperlink ref="S36" r:id="rId9" xr:uid="{C6215AE5-AF6F-4DFA-8430-52DEC623502A}"/>
    <hyperlink ref="J37" r:id="rId10" xr:uid="{E2D744E3-5CAA-4B24-9EFF-45A2BED17C94}"/>
    <hyperlink ref="J52" r:id="rId11" xr:uid="{409FD5E2-D4AE-45E6-AA08-4D3F8A68300F}"/>
    <hyperlink ref="J47" r:id="rId12" xr:uid="{A7DCB2AC-8D26-4972-A086-7C80B0C35C31}"/>
    <hyperlink ref="J40" r:id="rId13" display="Paituli" xr:uid="{0CC72A4B-4E25-4C53-A5CC-FD7358C6758A}"/>
    <hyperlink ref="K37" r:id="rId14" display="Maaperä 1:200 000 (maalajit) / Lataa tiedosto" xr:uid="{1955BEEA-DF42-4757-A7C5-CD7564DEADF5}"/>
    <hyperlink ref="J54" r:id="rId15" xr:uid="{2C890046-A654-4127-957F-CEBF293C1BA7}"/>
    <hyperlink ref="J13" r:id="rId16" display="Linkki" xr:uid="{06C1583D-BD93-4A62-A35A-3852570C4506}"/>
    <hyperlink ref="J15" r:id="rId17" xr:uid="{7E711741-6FBC-45DD-850F-281ECEBACEB6}"/>
    <hyperlink ref="J16" r:id="rId18" xr:uid="{65E586AA-4E5F-4F9D-A006-668729BBE9EA}"/>
    <hyperlink ref="J17" r:id="rId19" xr:uid="{0A0F817E-2DAE-47EA-8DEB-8178C105F2A1}"/>
    <hyperlink ref="Q62" r:id="rId20" xr:uid="{D22D2293-A3C4-44C1-AF6E-D483F1BAF8E1}"/>
    <hyperlink ref="T62" r:id="rId21" xr:uid="{AC2A0ECD-474B-489C-A603-6F9358939C0F}"/>
    <hyperlink ref="J51" r:id="rId22" xr:uid="{3A108411-1CB9-4B5B-A68A-3C2479412E8A}"/>
  </hyperlinks>
  <pageMargins left="0.7" right="0.7" top="0.75" bottom="0.75" header="0.3" footer="0.3"/>
  <pageSetup paperSize="9" orientation="portrait" verticalDpi="0" r:id="rId23"/>
  <headerFooter>
    <oddFooter>&amp;L&amp;G</oddFooter>
  </headerFooter>
  <drawing r:id="rId24"/>
  <legacyDrawing r:id="rId25"/>
  <legacyDrawingHF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1E018-A92B-416C-B240-CE9BDD14EDD3}">
  <dimension ref="A2:I29"/>
  <sheetViews>
    <sheetView zoomScaleNormal="100" workbookViewId="0">
      <selection activeCell="E32" sqref="E32"/>
    </sheetView>
  </sheetViews>
  <sheetFormatPr defaultRowHeight="14.5" x14ac:dyDescent="0.35"/>
  <cols>
    <col min="1" max="1" width="30.36328125" bestFit="1" customWidth="1"/>
  </cols>
  <sheetData>
    <row r="2" spans="1:9" s="12" customFormat="1" x14ac:dyDescent="0.35">
      <c r="A2" s="23" t="s">
        <v>46</v>
      </c>
      <c r="B2" s="22" t="s">
        <v>47</v>
      </c>
      <c r="D2" s="15"/>
    </row>
    <row r="3" spans="1:9" s="5" customFormat="1" x14ac:dyDescent="0.35">
      <c r="A3" s="24" t="s">
        <v>48</v>
      </c>
      <c r="C3" s="7"/>
    </row>
    <row r="4" spans="1:9" s="5" customFormat="1" x14ac:dyDescent="0.35">
      <c r="A4" s="24" t="s">
        <v>49</v>
      </c>
      <c r="C4" s="7"/>
    </row>
    <row r="5" spans="1:9" s="5" customFormat="1" x14ac:dyDescent="0.35">
      <c r="A5" s="24" t="s">
        <v>50</v>
      </c>
      <c r="C5" s="7"/>
    </row>
    <row r="6" spans="1:9" s="5" customFormat="1" x14ac:dyDescent="0.35">
      <c r="A6" s="24"/>
      <c r="C6" s="7"/>
    </row>
    <row r="7" spans="1:9" s="14" customFormat="1" x14ac:dyDescent="0.35">
      <c r="A7" s="17" t="s">
        <v>185</v>
      </c>
      <c r="B7" s="22" t="s">
        <v>47</v>
      </c>
    </row>
    <row r="8" spans="1:9" x14ac:dyDescent="0.35">
      <c r="A8" s="10" t="s">
        <v>59</v>
      </c>
      <c r="C8" s="7"/>
      <c r="D8" s="5"/>
      <c r="E8" s="5"/>
      <c r="F8" s="5"/>
      <c r="G8" s="5"/>
      <c r="H8" s="5"/>
      <c r="I8" s="5"/>
    </row>
    <row r="9" spans="1:9" x14ac:dyDescent="0.35">
      <c r="A9" s="10" t="s">
        <v>60</v>
      </c>
      <c r="C9" s="7"/>
      <c r="D9" s="5"/>
      <c r="E9" s="5"/>
      <c r="F9" s="5"/>
      <c r="G9" s="5"/>
      <c r="H9" s="5"/>
      <c r="I9" s="5"/>
    </row>
    <row r="10" spans="1:9" x14ac:dyDescent="0.35">
      <c r="A10" s="10" t="s">
        <v>58</v>
      </c>
      <c r="C10" s="7"/>
      <c r="D10" s="5"/>
      <c r="E10" s="5"/>
      <c r="F10" s="5"/>
      <c r="G10" s="5"/>
      <c r="H10" s="5"/>
      <c r="I10" s="5"/>
    </row>
    <row r="11" spans="1:9" x14ac:dyDescent="0.35">
      <c r="A11" s="10" t="s">
        <v>54</v>
      </c>
      <c r="C11" s="7"/>
      <c r="D11" s="5"/>
      <c r="E11" s="5"/>
      <c r="F11" s="5"/>
      <c r="G11" s="5"/>
      <c r="H11" s="5"/>
      <c r="I11" s="5"/>
    </row>
    <row r="12" spans="1:9" x14ac:dyDescent="0.35">
      <c r="A12" s="10" t="s">
        <v>52</v>
      </c>
      <c r="C12" s="7"/>
      <c r="D12" s="5"/>
      <c r="E12" s="5"/>
      <c r="F12" s="5"/>
      <c r="G12" s="5"/>
      <c r="H12" s="5"/>
      <c r="I12" s="5"/>
    </row>
    <row r="13" spans="1:9" x14ac:dyDescent="0.35">
      <c r="A13" s="10" t="s">
        <v>51</v>
      </c>
      <c r="C13" s="7"/>
      <c r="D13" s="5"/>
      <c r="E13" s="5"/>
      <c r="F13" s="5"/>
      <c r="G13" s="5"/>
      <c r="H13" s="5"/>
      <c r="I13" s="5"/>
    </row>
    <row r="14" spans="1:9" x14ac:dyDescent="0.35">
      <c r="A14" s="10" t="s">
        <v>53</v>
      </c>
      <c r="C14" s="7"/>
      <c r="D14" s="5"/>
      <c r="E14" s="5"/>
      <c r="F14" s="5"/>
      <c r="G14" s="5"/>
      <c r="H14" s="5"/>
      <c r="I14" s="5"/>
    </row>
    <row r="15" spans="1:9" x14ac:dyDescent="0.35">
      <c r="A15" s="10" t="s">
        <v>55</v>
      </c>
      <c r="C15" s="7"/>
      <c r="D15" s="5"/>
      <c r="E15" s="5"/>
      <c r="F15" s="5"/>
      <c r="G15" s="5"/>
      <c r="H15" s="5"/>
      <c r="I15" s="5"/>
    </row>
    <row r="16" spans="1:9" x14ac:dyDescent="0.35">
      <c r="A16" s="10" t="s">
        <v>56</v>
      </c>
      <c r="C16" s="7"/>
      <c r="D16" s="5"/>
      <c r="E16" s="5"/>
      <c r="F16" s="5"/>
      <c r="G16" s="5"/>
      <c r="H16" s="5"/>
      <c r="I16" s="5"/>
    </row>
    <row r="17" spans="1:9" x14ac:dyDescent="0.35">
      <c r="A17" s="10" t="s">
        <v>57</v>
      </c>
      <c r="C17" s="7"/>
      <c r="D17" s="5"/>
      <c r="E17" s="5"/>
      <c r="F17" s="5"/>
      <c r="G17" s="5"/>
      <c r="H17" s="5"/>
      <c r="I17" s="5"/>
    </row>
    <row r="18" spans="1:9" x14ac:dyDescent="0.35">
      <c r="A18" s="10" t="s">
        <v>232</v>
      </c>
      <c r="C18" s="7"/>
      <c r="D18" s="5"/>
      <c r="E18" s="5"/>
      <c r="F18" s="5"/>
      <c r="G18" s="5"/>
      <c r="H18" s="5"/>
      <c r="I18" s="5"/>
    </row>
    <row r="19" spans="1:9" x14ac:dyDescent="0.35">
      <c r="A19" s="10"/>
      <c r="C19" s="7"/>
      <c r="D19" s="5"/>
      <c r="E19" s="5"/>
      <c r="F19" s="5"/>
      <c r="G19" s="5"/>
      <c r="H19" s="5"/>
      <c r="I19" s="5"/>
    </row>
    <row r="20" spans="1:9" s="14" customFormat="1" x14ac:dyDescent="0.35">
      <c r="A20" s="17" t="s">
        <v>61</v>
      </c>
    </row>
    <row r="21" spans="1:9" x14ac:dyDescent="0.35">
      <c r="A21" s="10" t="s">
        <v>62</v>
      </c>
      <c r="C21" s="7"/>
      <c r="H21" t="s">
        <v>223</v>
      </c>
    </row>
    <row r="22" spans="1:9" x14ac:dyDescent="0.35">
      <c r="A22" s="10" t="s">
        <v>63</v>
      </c>
      <c r="C22" s="7"/>
      <c r="H22" t="s">
        <v>64</v>
      </c>
    </row>
    <row r="23" spans="1:9" x14ac:dyDescent="0.35">
      <c r="A23" s="10" t="s">
        <v>65</v>
      </c>
      <c r="C23" s="7"/>
      <c r="H23" t="s">
        <v>382</v>
      </c>
    </row>
    <row r="24" spans="1:9" x14ac:dyDescent="0.35">
      <c r="A24" s="10"/>
    </row>
    <row r="25" spans="1:9" ht="14.5" customHeight="1" x14ac:dyDescent="0.35">
      <c r="A25" s="58" t="s">
        <v>222</v>
      </c>
      <c r="B25" s="169" t="s">
        <v>383</v>
      </c>
      <c r="C25" s="169"/>
      <c r="D25" s="169"/>
      <c r="E25" s="169"/>
      <c r="F25" s="169"/>
      <c r="G25" s="169"/>
    </row>
    <row r="26" spans="1:9" x14ac:dyDescent="0.35">
      <c r="A26" s="14"/>
      <c r="B26" s="169"/>
      <c r="C26" s="169"/>
      <c r="D26" s="169"/>
      <c r="E26" s="169"/>
      <c r="F26" s="169"/>
      <c r="G26" s="169"/>
    </row>
    <row r="27" spans="1:9" x14ac:dyDescent="0.35">
      <c r="A27" s="14"/>
      <c r="B27" s="169"/>
      <c r="C27" s="169"/>
      <c r="D27" s="169"/>
      <c r="E27" s="169"/>
      <c r="F27" s="169"/>
      <c r="G27" s="169"/>
    </row>
    <row r="28" spans="1:9" x14ac:dyDescent="0.35">
      <c r="A28" s="14"/>
      <c r="B28" s="169"/>
      <c r="C28" s="169"/>
      <c r="D28" s="169"/>
      <c r="E28" s="169"/>
      <c r="F28" s="169"/>
      <c r="G28" s="169"/>
    </row>
    <row r="29" spans="1:9" x14ac:dyDescent="0.35">
      <c r="A29" s="14"/>
      <c r="B29" s="169"/>
      <c r="C29" s="169"/>
      <c r="D29" s="169"/>
      <c r="E29" s="169"/>
      <c r="F29" s="169"/>
      <c r="G29" s="169"/>
    </row>
  </sheetData>
  <mergeCells count="1">
    <mergeCell ref="B25:G29"/>
  </mergeCells>
  <pageMargins left="0.7" right="0.7" top="0.75" bottom="0.75" header="0.3" footer="0.3"/>
  <pageSetup paperSize="9" orientation="portrait" verticalDpi="0" r:id="rId1"/>
  <headerFooter>
    <oddFooter>&amp;L&amp;G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E6A71-CC42-4CC5-A1C1-6591B4C1C1AD}">
  <dimension ref="B2:I2"/>
  <sheetViews>
    <sheetView zoomScaleNormal="100" workbookViewId="0">
      <selection activeCell="J5" sqref="J5"/>
    </sheetView>
  </sheetViews>
  <sheetFormatPr defaultRowHeight="14.5" x14ac:dyDescent="0.35"/>
  <cols>
    <col min="3" max="3" width="22.08984375" bestFit="1" customWidth="1"/>
  </cols>
  <sheetData>
    <row r="2" spans="2:9" s="30" customFormat="1" ht="18.5" x14ac:dyDescent="0.45">
      <c r="B2" s="30" t="s">
        <v>153</v>
      </c>
      <c r="C2" s="35" t="s">
        <v>154</v>
      </c>
      <c r="E2" s="30" t="s">
        <v>294</v>
      </c>
      <c r="F2" s="35" t="s">
        <v>295</v>
      </c>
      <c r="I2" s="88" t="s">
        <v>296</v>
      </c>
    </row>
  </sheetData>
  <hyperlinks>
    <hyperlink ref="C2" r:id="rId1" xr:uid="{40A804EA-4D06-40B3-806E-D83D8099135A}"/>
    <hyperlink ref="F2" r:id="rId2" xr:uid="{47FFADF3-BF1F-4445-8B28-9F5A619FF1E3}"/>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7627-601D-4362-ACFA-887F640A9A8B}">
  <dimension ref="A2"/>
  <sheetViews>
    <sheetView workbookViewId="0">
      <selection activeCell="L13" sqref="L13"/>
    </sheetView>
  </sheetViews>
  <sheetFormatPr defaultRowHeight="14.5" x14ac:dyDescent="0.35"/>
  <sheetData>
    <row r="2" s="30" customFormat="1" ht="18.5" x14ac:dyDescent="0.4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89E1D-13D9-4BF0-BE05-9FD0A838E753}">
  <dimension ref="A1"/>
  <sheetViews>
    <sheetView workbookViewId="0">
      <selection activeCell="W13" sqref="W13"/>
    </sheetView>
  </sheetViews>
  <sheetFormatPr defaultRowHeight="14.5" x14ac:dyDescent="0.3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E03D-3636-4288-81AB-08D362E48F4D}">
  <dimension ref="A1:B50"/>
  <sheetViews>
    <sheetView workbookViewId="0">
      <selection activeCell="D8" sqref="D8"/>
    </sheetView>
  </sheetViews>
  <sheetFormatPr defaultRowHeight="14.5" x14ac:dyDescent="0.35"/>
  <cols>
    <col min="1" max="1" width="25.54296875" customWidth="1"/>
    <col min="2" max="2" width="53.453125" bestFit="1" customWidth="1"/>
  </cols>
  <sheetData>
    <row r="1" spans="1:2" ht="18.5" x14ac:dyDescent="0.45">
      <c r="A1" s="170" t="s">
        <v>140</v>
      </c>
      <c r="B1" s="170"/>
    </row>
    <row r="2" spans="1:2" x14ac:dyDescent="0.35">
      <c r="A2" s="25" t="s">
        <v>67</v>
      </c>
      <c r="B2" t="s">
        <v>66</v>
      </c>
    </row>
    <row r="3" spans="1:2" x14ac:dyDescent="0.35">
      <c r="A3" s="25" t="s">
        <v>68</v>
      </c>
      <c r="B3" t="s">
        <v>72</v>
      </c>
    </row>
    <row r="4" spans="1:2" x14ac:dyDescent="0.35">
      <c r="A4" s="25" t="s">
        <v>69</v>
      </c>
      <c r="B4" t="s">
        <v>73</v>
      </c>
    </row>
    <row r="5" spans="1:2" x14ac:dyDescent="0.35">
      <c r="A5" s="25" t="s">
        <v>70</v>
      </c>
      <c r="B5" t="s">
        <v>74</v>
      </c>
    </row>
    <row r="6" spans="1:2" x14ac:dyDescent="0.35">
      <c r="A6" s="34" t="s">
        <v>71</v>
      </c>
      <c r="B6" s="29" t="s">
        <v>75</v>
      </c>
    </row>
    <row r="7" spans="1:2" x14ac:dyDescent="0.35">
      <c r="A7" s="25"/>
    </row>
    <row r="8" spans="1:2" x14ac:dyDescent="0.35">
      <c r="A8" s="31" t="s">
        <v>141</v>
      </c>
      <c r="B8" s="29" t="s">
        <v>142</v>
      </c>
    </row>
    <row r="9" spans="1:2" ht="29" x14ac:dyDescent="0.35">
      <c r="A9" s="32" t="s">
        <v>76</v>
      </c>
      <c r="B9" s="33" t="s">
        <v>152</v>
      </c>
    </row>
    <row r="11" spans="1:2" x14ac:dyDescent="0.35">
      <c r="A11" s="28" t="s">
        <v>143</v>
      </c>
      <c r="B11" s="29"/>
    </row>
    <row r="12" spans="1:2" x14ac:dyDescent="0.35">
      <c r="A12" s="25" t="s">
        <v>144</v>
      </c>
    </row>
    <row r="13" spans="1:2" x14ac:dyDescent="0.35">
      <c r="A13" s="25">
        <v>1</v>
      </c>
      <c r="B13" s="26" t="s">
        <v>145</v>
      </c>
    </row>
    <row r="14" spans="1:2" x14ac:dyDescent="0.35">
      <c r="A14" s="25">
        <v>2</v>
      </c>
      <c r="B14" s="26" t="s">
        <v>147</v>
      </c>
    </row>
    <row r="15" spans="1:2" x14ac:dyDescent="0.35">
      <c r="A15" s="25">
        <v>3</v>
      </c>
      <c r="B15" s="26" t="s">
        <v>148</v>
      </c>
    </row>
    <row r="16" spans="1:2" x14ac:dyDescent="0.35">
      <c r="A16" s="25">
        <v>4</v>
      </c>
      <c r="B16" s="26" t="s">
        <v>149</v>
      </c>
    </row>
    <row r="17" spans="1:2" x14ac:dyDescent="0.35">
      <c r="A17" s="25">
        <v>5</v>
      </c>
      <c r="B17" s="26" t="s">
        <v>146</v>
      </c>
    </row>
    <row r="19" spans="1:2" x14ac:dyDescent="0.35">
      <c r="A19" s="27" t="s">
        <v>77</v>
      </c>
    </row>
    <row r="20" spans="1:2" x14ac:dyDescent="0.35">
      <c r="A20" s="25" t="s">
        <v>78</v>
      </c>
      <c r="B20" s="26" t="s">
        <v>79</v>
      </c>
    </row>
    <row r="21" spans="1:2" x14ac:dyDescent="0.35">
      <c r="A21" s="25" t="s">
        <v>80</v>
      </c>
      <c r="B21" s="26" t="s">
        <v>137</v>
      </c>
    </row>
    <row r="22" spans="1:2" x14ac:dyDescent="0.35">
      <c r="A22" s="25" t="s">
        <v>81</v>
      </c>
      <c r="B22" s="26" t="s">
        <v>138</v>
      </c>
    </row>
    <row r="23" spans="1:2" x14ac:dyDescent="0.35">
      <c r="A23" s="25" t="s">
        <v>82</v>
      </c>
      <c r="B23" s="26" t="s">
        <v>83</v>
      </c>
    </row>
    <row r="24" spans="1:2" x14ac:dyDescent="0.35">
      <c r="A24" s="25" t="s">
        <v>84</v>
      </c>
      <c r="B24" s="26" t="s">
        <v>85</v>
      </c>
    </row>
    <row r="25" spans="1:2" x14ac:dyDescent="0.35">
      <c r="A25" s="25" t="s">
        <v>86</v>
      </c>
      <c r="B25" s="26" t="s">
        <v>136</v>
      </c>
    </row>
    <row r="26" spans="1:2" x14ac:dyDescent="0.35">
      <c r="A26" s="25" t="s">
        <v>87</v>
      </c>
      <c r="B26" s="26" t="s">
        <v>88</v>
      </c>
    </row>
    <row r="27" spans="1:2" x14ac:dyDescent="0.35">
      <c r="A27" s="25" t="s">
        <v>89</v>
      </c>
      <c r="B27" s="26" t="s">
        <v>90</v>
      </c>
    </row>
    <row r="28" spans="1:2" x14ac:dyDescent="0.35">
      <c r="A28" s="25" t="s">
        <v>91</v>
      </c>
      <c r="B28" s="26" t="s">
        <v>92</v>
      </c>
    </row>
    <row r="29" spans="1:2" x14ac:dyDescent="0.35">
      <c r="A29" s="25" t="s">
        <v>93</v>
      </c>
      <c r="B29" s="26" t="s">
        <v>94</v>
      </c>
    </row>
    <row r="30" spans="1:2" x14ac:dyDescent="0.35">
      <c r="A30" s="25" t="s">
        <v>95</v>
      </c>
      <c r="B30" s="26" t="s">
        <v>96</v>
      </c>
    </row>
    <row r="31" spans="1:2" x14ac:dyDescent="0.35">
      <c r="A31" s="25" t="s">
        <v>97</v>
      </c>
      <c r="B31" s="26" t="s">
        <v>98</v>
      </c>
    </row>
    <row r="32" spans="1:2" x14ac:dyDescent="0.35">
      <c r="A32" s="25" t="s">
        <v>99</v>
      </c>
      <c r="B32" s="26" t="s">
        <v>100</v>
      </c>
    </row>
    <row r="33" spans="1:2" x14ac:dyDescent="0.35">
      <c r="A33" s="25" t="s">
        <v>101</v>
      </c>
      <c r="B33" s="26" t="s">
        <v>102</v>
      </c>
    </row>
    <row r="34" spans="1:2" x14ac:dyDescent="0.35">
      <c r="A34" s="25" t="s">
        <v>103</v>
      </c>
      <c r="B34" s="26" t="s">
        <v>104</v>
      </c>
    </row>
    <row r="35" spans="1:2" x14ac:dyDescent="0.35">
      <c r="A35" s="25" t="s">
        <v>105</v>
      </c>
      <c r="B35" s="26" t="s">
        <v>106</v>
      </c>
    </row>
    <row r="36" spans="1:2" x14ac:dyDescent="0.35">
      <c r="A36" s="25" t="s">
        <v>107</v>
      </c>
      <c r="B36" s="26" t="s">
        <v>108</v>
      </c>
    </row>
    <row r="37" spans="1:2" x14ac:dyDescent="0.35">
      <c r="A37" s="25" t="s">
        <v>109</v>
      </c>
      <c r="B37" s="26" t="s">
        <v>110</v>
      </c>
    </row>
    <row r="38" spans="1:2" x14ac:dyDescent="0.35">
      <c r="A38" s="25" t="s">
        <v>111</v>
      </c>
      <c r="B38" s="26" t="s">
        <v>112</v>
      </c>
    </row>
    <row r="39" spans="1:2" x14ac:dyDescent="0.35">
      <c r="A39" s="25" t="s">
        <v>113</v>
      </c>
      <c r="B39" s="26" t="s">
        <v>114</v>
      </c>
    </row>
    <row r="40" spans="1:2" x14ac:dyDescent="0.35">
      <c r="A40" s="25" t="s">
        <v>115</v>
      </c>
      <c r="B40" s="26" t="s">
        <v>116</v>
      </c>
    </row>
    <row r="41" spans="1:2" x14ac:dyDescent="0.35">
      <c r="A41" s="25" t="s">
        <v>117</v>
      </c>
      <c r="B41" s="26" t="s">
        <v>118</v>
      </c>
    </row>
    <row r="42" spans="1:2" x14ac:dyDescent="0.35">
      <c r="A42" s="25" t="s">
        <v>119</v>
      </c>
      <c r="B42" s="26" t="s">
        <v>120</v>
      </c>
    </row>
    <row r="43" spans="1:2" x14ac:dyDescent="0.35">
      <c r="A43" s="25" t="s">
        <v>121</v>
      </c>
      <c r="B43" s="26" t="s">
        <v>122</v>
      </c>
    </row>
    <row r="44" spans="1:2" x14ac:dyDescent="0.35">
      <c r="A44" s="25" t="s">
        <v>123</v>
      </c>
      <c r="B44" s="26" t="s">
        <v>139</v>
      </c>
    </row>
    <row r="45" spans="1:2" x14ac:dyDescent="0.35">
      <c r="A45" s="25" t="s">
        <v>124</v>
      </c>
      <c r="B45" s="26" t="s">
        <v>125</v>
      </c>
    </row>
    <row r="46" spans="1:2" x14ac:dyDescent="0.35">
      <c r="A46" s="25" t="s">
        <v>126</v>
      </c>
      <c r="B46" s="26" t="s">
        <v>127</v>
      </c>
    </row>
    <row r="47" spans="1:2" x14ac:dyDescent="0.35">
      <c r="A47" s="25" t="s">
        <v>128</v>
      </c>
      <c r="B47" s="26" t="s">
        <v>129</v>
      </c>
    </row>
    <row r="48" spans="1:2" x14ac:dyDescent="0.35">
      <c r="A48" s="25" t="s">
        <v>130</v>
      </c>
      <c r="B48" s="26" t="s">
        <v>131</v>
      </c>
    </row>
    <row r="49" spans="1:2" x14ac:dyDescent="0.35">
      <c r="A49" s="25" t="s">
        <v>132</v>
      </c>
      <c r="B49" s="26" t="s">
        <v>133</v>
      </c>
    </row>
    <row r="50" spans="1:2" x14ac:dyDescent="0.35">
      <c r="A50" s="25" t="s">
        <v>134</v>
      </c>
      <c r="B50" s="26" t="s">
        <v>135</v>
      </c>
    </row>
  </sheetData>
  <mergeCells count="1">
    <mergeCell ref="A1:B1"/>
  </mergeCells>
  <phoneticPr fontId="15" type="noConversion"/>
  <hyperlinks>
    <hyperlink ref="A1:B1" r:id="rId1" display="Paikkatietoaineistot valuma-alueille (päiväys 2023):" xr:uid="{17284ADE-234F-4890-A929-2CCCCE8DC86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d51cb1-9560-4178-b85f-b3694523425b">
      <Terms xmlns="http://schemas.microsoft.com/office/infopath/2007/PartnerControls"/>
    </lcf76f155ced4ddcb4097134ff3c332f>
    <TaxCatchAll xmlns="30740574-0a69-4e0e-953d-be9d1d6063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D1A6F74CD6B2404DB633E3BC787DEA52" ma:contentTypeVersion="14" ma:contentTypeDescription="Luo uusi asiakirja." ma:contentTypeScope="" ma:versionID="2626aede1fd608787304b6962129ff3f">
  <xsd:schema xmlns:xsd="http://www.w3.org/2001/XMLSchema" xmlns:xs="http://www.w3.org/2001/XMLSchema" xmlns:p="http://schemas.microsoft.com/office/2006/metadata/properties" xmlns:ns2="dad51cb1-9560-4178-b85f-b3694523425b" xmlns:ns3="30740574-0a69-4e0e-953d-be9d1d60630e" targetNamespace="http://schemas.microsoft.com/office/2006/metadata/properties" ma:root="true" ma:fieldsID="04426cb2a4c48a584150c1ab68dbd9c1" ns2:_="" ns3:_="">
    <xsd:import namespace="dad51cb1-9560-4178-b85f-b3694523425b"/>
    <xsd:import namespace="30740574-0a69-4e0e-953d-be9d1d60630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d51cb1-9560-4178-b85f-b369452342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Kuvien tunnisteet" ma:readOnly="false" ma:fieldId="{5cf76f15-5ced-4ddc-b409-7134ff3c332f}" ma:taxonomyMulti="true" ma:sspId="65609eae-6596-4060-90a1-ff460b41edd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740574-0a69-4e0e-953d-be9d1d60630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c7070ef-d2cf-402e-bea5-9303a91c6545}" ma:internalName="TaxCatchAll" ma:showField="CatchAllData" ma:web="30740574-0a69-4e0e-953d-be9d1d60630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572C3A-63F9-45AD-8042-99C038A0A8CC}">
  <ds:schemaRefs>
    <ds:schemaRef ds:uri="http://schemas.microsoft.com/sharepoint/v3/contenttype/forms"/>
  </ds:schemaRefs>
</ds:datastoreItem>
</file>

<file path=customXml/itemProps2.xml><?xml version="1.0" encoding="utf-8"?>
<ds:datastoreItem xmlns:ds="http://schemas.openxmlformats.org/officeDocument/2006/customXml" ds:itemID="{737B79B4-D717-4B47-A773-A7D2C8D8AA41}">
  <ds:schemaRefs>
    <ds:schemaRef ds:uri="30740574-0a69-4e0e-953d-be9d1d60630e"/>
    <ds:schemaRef ds:uri="http://schemas.openxmlformats.org/package/2006/metadata/core-properties"/>
    <ds:schemaRef ds:uri="http://schemas.microsoft.com/office/infopath/2007/PartnerControls"/>
    <ds:schemaRef ds:uri="http://purl.org/dc/dcmitype/"/>
    <ds:schemaRef ds:uri="dad51cb1-9560-4178-b85f-b3694523425b"/>
    <ds:schemaRef ds:uri="http://schemas.microsoft.com/office/2006/documentManagement/types"/>
    <ds:schemaRef ds:uri="http://purl.org/dc/term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3B6FAEEE-2616-4B25-9B7E-37B3CD00B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d51cb1-9560-4178-b85f-b3694523425b"/>
    <ds:schemaRef ds:uri="30740574-0a69-4e0e-953d-be9d1d6063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11</vt:i4>
      </vt:variant>
    </vt:vector>
  </HeadingPairs>
  <TitlesOfParts>
    <vt:vector size="11" baseType="lpstr">
      <vt:lpstr>Infotaulu</vt:lpstr>
      <vt:lpstr>Priorisointityökalu</vt:lpstr>
      <vt:lpstr>Priorisointityökalu esimerkki 1</vt:lpstr>
      <vt:lpstr>Priorisointityökalu esimerkki 2</vt:lpstr>
      <vt:lpstr>Täydennystiedot</vt:lpstr>
      <vt:lpstr>Vesienhoitoalue</vt:lpstr>
      <vt:lpstr>Pintavesien ek.log. riskinarvio</vt:lpstr>
      <vt:lpstr>Pöyry, kuormitusselvitys</vt:lpstr>
      <vt:lpstr>Valuma-aluejako</vt:lpstr>
      <vt:lpstr>Hyödyllisiä materiaaleja</vt:lpstr>
      <vt:lpstr>QGIS-ohjeita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Eeva Lahtinen</dc:creator>
  <cp:lastModifiedBy>Eeva Lahtinen</cp:lastModifiedBy>
  <cp:lastPrinted>2024-12-13T10:37:01Z</cp:lastPrinted>
  <dcterms:created xsi:type="dcterms:W3CDTF">2015-06-05T18:19:34Z</dcterms:created>
  <dcterms:modified xsi:type="dcterms:W3CDTF">2024-12-17T23:10:38Z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0x010100D1A6F74CD6B2404DB633E3BC787DEA52</vt:lpwstr>
  </property>
  <property fmtid="{D5CDD505-2E9C-101B-9397-08002B2CF9AE}" pid="3" name="MediaServiceImageTags">
    <vt:lpwstr/>
  </property>
</Properties>
</file>